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O:\HCE\Strategiske partnere 2018 - 2021\Retningslinjer for strategiske NGO-partnere\2020\Opdatering - juni 2022\"/>
    </mc:Choice>
  </mc:AlternateContent>
  <bookViews>
    <workbookView xWindow="0" yWindow="0" windowWidth="19200" windowHeight="6900" tabRatio="670"/>
  </bookViews>
  <sheets>
    <sheet name="Summary" sheetId="11" r:id="rId1"/>
    <sheet name="Geo.-Outcome" sheetId="15" r:id="rId2"/>
    <sheet name="Geo.-cost.category." sheetId="4" r:id="rId3"/>
    <sheet name="Own financing" sheetId="16" r:id="rId4"/>
    <sheet name="Co-financing" sheetId="12" r:id="rId5"/>
    <sheet name="Flex funds allocation" sheetId="17" r:id="rId6"/>
  </sheets>
  <definedNames>
    <definedName name="_xlnm.Print_Area" localSheetId="4">'Co-financing'!$A$1:$I$21</definedName>
    <definedName name="_xlnm.Print_Area" localSheetId="3">'Own financing'!$A$1:$D$31</definedName>
    <definedName name="_xlnm.Print_Area" localSheetId="0">Summary!$A$1:$P$68</definedName>
  </definedNames>
  <calcPr calcId="162913"/>
</workbook>
</file>

<file path=xl/calcChain.xml><?xml version="1.0" encoding="utf-8"?>
<calcChain xmlns="http://schemas.openxmlformats.org/spreadsheetml/2006/main">
  <c r="H39" i="11" l="1"/>
  <c r="K62" i="15" l="1"/>
  <c r="K63" i="15"/>
  <c r="K64" i="15"/>
  <c r="K65" i="15"/>
  <c r="K66" i="15"/>
  <c r="E55" i="17"/>
  <c r="E51" i="17"/>
  <c r="E44" i="17"/>
  <c r="E40" i="17"/>
  <c r="E36" i="17"/>
  <c r="E29" i="17"/>
  <c r="E25" i="17"/>
  <c r="E21" i="17"/>
  <c r="E12" i="17"/>
  <c r="M29" i="11"/>
  <c r="M38" i="11"/>
  <c r="B46" i="11"/>
  <c r="E55" i="4"/>
  <c r="F35" i="11"/>
  <c r="F34" i="11"/>
  <c r="F33" i="11"/>
  <c r="D30" i="11"/>
  <c r="D54" i="11" s="1"/>
  <c r="F30" i="11"/>
  <c r="F54" i="11" s="1"/>
  <c r="B31" i="11"/>
  <c r="B30" i="11"/>
  <c r="D19" i="11"/>
  <c r="D21" i="11" s="1"/>
  <c r="F19" i="11"/>
  <c r="I68" i="15"/>
  <c r="I50" i="4"/>
  <c r="I49" i="4"/>
  <c r="I48" i="4"/>
  <c r="I43" i="4"/>
  <c r="I42" i="4"/>
  <c r="I41" i="4"/>
  <c r="I44" i="4" s="1"/>
  <c r="F53" i="11" s="1"/>
  <c r="I36" i="4"/>
  <c r="I35" i="4"/>
  <c r="I34" i="4"/>
  <c r="I32" i="4"/>
  <c r="I31" i="4"/>
  <c r="I30" i="4"/>
  <c r="I28" i="4"/>
  <c r="I27" i="4"/>
  <c r="I26" i="4"/>
  <c r="I21" i="4"/>
  <c r="I20" i="4"/>
  <c r="I19" i="4"/>
  <c r="I17" i="4"/>
  <c r="I16" i="4"/>
  <c r="I15" i="4"/>
  <c r="G57" i="4"/>
  <c r="D45" i="11" s="1"/>
  <c r="G56" i="4"/>
  <c r="D44" i="11" s="1"/>
  <c r="G55" i="4"/>
  <c r="D43" i="11" s="1"/>
  <c r="G51" i="4"/>
  <c r="G44" i="4"/>
  <c r="G40" i="4"/>
  <c r="G33" i="4"/>
  <c r="G29" i="4"/>
  <c r="G25" i="4"/>
  <c r="G37" i="4" s="1"/>
  <c r="D52" i="11" s="1"/>
  <c r="G18" i="4"/>
  <c r="G14" i="4"/>
  <c r="G10" i="4"/>
  <c r="G66" i="15"/>
  <c r="D29" i="11" s="1"/>
  <c r="G65" i="15"/>
  <c r="D28" i="11" s="1"/>
  <c r="G64" i="15"/>
  <c r="D27" i="11" s="1"/>
  <c r="G63" i="15"/>
  <c r="D26" i="11" s="1"/>
  <c r="G62" i="15"/>
  <c r="D25" i="11" s="1"/>
  <c r="I57" i="15"/>
  <c r="I56" i="15"/>
  <c r="I55" i="15"/>
  <c r="I54" i="15"/>
  <c r="I53" i="15"/>
  <c r="I48" i="15"/>
  <c r="I47" i="15"/>
  <c r="I46" i="15"/>
  <c r="I45" i="15"/>
  <c r="I44" i="15"/>
  <c r="I42" i="15"/>
  <c r="I41" i="15"/>
  <c r="I40" i="15"/>
  <c r="I39" i="15"/>
  <c r="I38" i="15"/>
  <c r="I36" i="15"/>
  <c r="I35" i="15"/>
  <c r="I34" i="15"/>
  <c r="I33" i="15"/>
  <c r="I32" i="15"/>
  <c r="I27" i="15"/>
  <c r="I26" i="15"/>
  <c r="I25" i="15"/>
  <c r="I24" i="15"/>
  <c r="I23" i="15"/>
  <c r="I21" i="15"/>
  <c r="I20" i="15"/>
  <c r="I19" i="15"/>
  <c r="I18" i="15"/>
  <c r="I17" i="15"/>
  <c r="I15" i="15"/>
  <c r="I12" i="15"/>
  <c r="I13" i="15"/>
  <c r="I14" i="15"/>
  <c r="I11" i="15"/>
  <c r="G58" i="15"/>
  <c r="G52" i="15"/>
  <c r="G43" i="15"/>
  <c r="G37" i="15"/>
  <c r="G31" i="15"/>
  <c r="G22" i="15"/>
  <c r="G28" i="15" s="1"/>
  <c r="G16" i="15"/>
  <c r="G10" i="15"/>
  <c r="I12" i="4"/>
  <c r="I13" i="4"/>
  <c r="I57" i="4" s="1"/>
  <c r="F45" i="11" s="1"/>
  <c r="I11" i="4"/>
  <c r="E51" i="4"/>
  <c r="I29" i="4" l="1"/>
  <c r="G22" i="4"/>
  <c r="D51" i="11" s="1"/>
  <c r="I25" i="4"/>
  <c r="I33" i="4"/>
  <c r="I10" i="4"/>
  <c r="I18" i="4"/>
  <c r="I63" i="15"/>
  <c r="F26" i="11" s="1"/>
  <c r="I65" i="15"/>
  <c r="F28" i="11" s="1"/>
  <c r="I37" i="15"/>
  <c r="I16" i="15"/>
  <c r="I28" i="15" s="1"/>
  <c r="I58" i="15"/>
  <c r="I22" i="15"/>
  <c r="I64" i="15"/>
  <c r="F27" i="11" s="1"/>
  <c r="I43" i="15"/>
  <c r="I10" i="15"/>
  <c r="I31" i="15"/>
  <c r="I62" i="15"/>
  <c r="F25" i="11" s="1"/>
  <c r="I40" i="4"/>
  <c r="I55" i="4"/>
  <c r="F43" i="11" s="1"/>
  <c r="E33" i="17"/>
  <c r="E57" i="17" s="1"/>
  <c r="E14" i="17" s="1"/>
  <c r="E16" i="17" s="1"/>
  <c r="I66" i="15"/>
  <c r="F29" i="11" s="1"/>
  <c r="G49" i="15"/>
  <c r="G60" i="15" s="1"/>
  <c r="G69" i="15" s="1"/>
  <c r="G53" i="4"/>
  <c r="G59" i="4" s="1"/>
  <c r="I59" i="4" s="1"/>
  <c r="D53" i="11"/>
  <c r="E48" i="17"/>
  <c r="I51" i="4"/>
  <c r="I56" i="4"/>
  <c r="F44" i="11" s="1"/>
  <c r="I47" i="4"/>
  <c r="F63" i="11"/>
  <c r="I14" i="4"/>
  <c r="I22" i="4" s="1"/>
  <c r="F51" i="11" s="1"/>
  <c r="I52" i="15"/>
  <c r="K56" i="4"/>
  <c r="K57" i="4"/>
  <c r="E57" i="4"/>
  <c r="E56" i="4"/>
  <c r="K55" i="4"/>
  <c r="K51" i="4"/>
  <c r="H54" i="11" s="1"/>
  <c r="K47" i="4"/>
  <c r="M47" i="4" s="1"/>
  <c r="I37" i="4" l="1"/>
  <c r="I69" i="15"/>
  <c r="D46" i="11"/>
  <c r="D47" i="11" s="1"/>
  <c r="I49" i="15"/>
  <c r="G61" i="4"/>
  <c r="D31" i="11"/>
  <c r="D55" i="11" s="1"/>
  <c r="D56" i="11" s="1"/>
  <c r="G71" i="15"/>
  <c r="F46" i="11"/>
  <c r="F47" i="11" s="1"/>
  <c r="F31" i="11"/>
  <c r="F65" i="11"/>
  <c r="F52" i="11"/>
  <c r="I53" i="4"/>
  <c r="I61" i="4" s="1"/>
  <c r="I60" i="15"/>
  <c r="I71" i="15" s="1"/>
  <c r="K68" i="15"/>
  <c r="H30" i="11"/>
  <c r="D32" i="11" l="1"/>
  <c r="D36" i="11" s="1"/>
  <c r="F32" i="11"/>
  <c r="F36" i="11" s="1"/>
  <c r="F55" i="11"/>
  <c r="F56" i="11" s="1"/>
  <c r="P13" i="11"/>
  <c r="P27" i="11"/>
  <c r="P28" i="11"/>
  <c r="O29" i="11"/>
  <c r="N29" i="11"/>
  <c r="P26" i="11"/>
  <c r="P25" i="11"/>
  <c r="P17" i="11"/>
  <c r="M11" i="15"/>
  <c r="M12" i="15"/>
  <c r="M13" i="15"/>
  <c r="M14" i="15"/>
  <c r="M15" i="15"/>
  <c r="M17" i="15"/>
  <c r="M18" i="15"/>
  <c r="M19" i="15"/>
  <c r="M20" i="15"/>
  <c r="M21" i="15"/>
  <c r="M23" i="15"/>
  <c r="M24" i="15"/>
  <c r="M25" i="15"/>
  <c r="M26" i="15"/>
  <c r="M27" i="15"/>
  <c r="M32" i="15"/>
  <c r="M33" i="15"/>
  <c r="M34" i="15"/>
  <c r="M35" i="15"/>
  <c r="M36" i="15"/>
  <c r="M38" i="15"/>
  <c r="M39" i="15"/>
  <c r="M40" i="15"/>
  <c r="M41" i="15"/>
  <c r="M42" i="15"/>
  <c r="M44" i="15"/>
  <c r="M45" i="15"/>
  <c r="M46" i="15"/>
  <c r="M47" i="15"/>
  <c r="M48" i="15"/>
  <c r="M53" i="15"/>
  <c r="M54" i="15"/>
  <c r="M55" i="15"/>
  <c r="M56" i="15"/>
  <c r="M57" i="15"/>
  <c r="M68" i="15"/>
  <c r="B55" i="11"/>
  <c r="P19" i="11" l="1"/>
  <c r="P29" i="11"/>
  <c r="E62" i="15" l="1"/>
  <c r="B25" i="11" s="1"/>
  <c r="D11" i="16"/>
  <c r="B11" i="16"/>
  <c r="F10" i="11" s="1"/>
  <c r="D21" i="16"/>
  <c r="B21" i="16"/>
  <c r="B11" i="11" s="1"/>
  <c r="F11" i="11" s="1"/>
  <c r="E63" i="15"/>
  <c r="B26" i="11" s="1"/>
  <c r="E64" i="15"/>
  <c r="B27" i="11" s="1"/>
  <c r="E66" i="15"/>
  <c r="B29" i="11" s="1"/>
  <c r="E65" i="15"/>
  <c r="B28" i="11" s="1"/>
  <c r="K58" i="15"/>
  <c r="E58" i="15"/>
  <c r="K52" i="15"/>
  <c r="E52" i="15"/>
  <c r="K43" i="15"/>
  <c r="E43" i="15"/>
  <c r="K37" i="15"/>
  <c r="E37" i="15"/>
  <c r="K31" i="15"/>
  <c r="E31" i="15"/>
  <c r="K22" i="15"/>
  <c r="M22" i="15" s="1"/>
  <c r="E22" i="15"/>
  <c r="K16" i="15"/>
  <c r="E16" i="15"/>
  <c r="K10" i="15"/>
  <c r="E10" i="15"/>
  <c r="B62" i="11" l="1"/>
  <c r="F60" i="11"/>
  <c r="F21" i="11"/>
  <c r="F62" i="11"/>
  <c r="F38" i="11"/>
  <c r="B60" i="11"/>
  <c r="M10" i="15"/>
  <c r="M37" i="15"/>
  <c r="M52" i="15"/>
  <c r="M16" i="15"/>
  <c r="M31" i="15"/>
  <c r="M43" i="15"/>
  <c r="M58" i="15"/>
  <c r="H27" i="11"/>
  <c r="M64" i="15"/>
  <c r="H29" i="11"/>
  <c r="M66" i="15"/>
  <c r="H26" i="11"/>
  <c r="M63" i="15"/>
  <c r="H28" i="11"/>
  <c r="M65" i="15"/>
  <c r="H25" i="11"/>
  <c r="M62" i="15"/>
  <c r="H10" i="11"/>
  <c r="H11" i="11"/>
  <c r="K28" i="15"/>
  <c r="K49" i="15"/>
  <c r="E49" i="15"/>
  <c r="E28" i="15"/>
  <c r="F64" i="11" l="1"/>
  <c r="F39" i="11"/>
  <c r="F66" i="11" s="1"/>
  <c r="H60" i="11"/>
  <c r="H62" i="11"/>
  <c r="M28" i="15"/>
  <c r="M49" i="15"/>
  <c r="E60" i="15"/>
  <c r="E71" i="15" s="1"/>
  <c r="K60" i="15"/>
  <c r="K71" i="15" l="1"/>
  <c r="M71" i="15" s="1"/>
  <c r="M60" i="15"/>
  <c r="K40" i="4" l="1"/>
  <c r="H45" i="11"/>
  <c r="H44" i="11"/>
  <c r="E40" i="4"/>
  <c r="K33" i="4"/>
  <c r="E33" i="4"/>
  <c r="K18" i="4"/>
  <c r="E18" i="4"/>
  <c r="M55" i="4" l="1"/>
  <c r="H43" i="11"/>
  <c r="M56" i="4"/>
  <c r="M57" i="4"/>
  <c r="M40" i="4"/>
  <c r="M18" i="4"/>
  <c r="M33" i="4"/>
  <c r="B54" i="11"/>
  <c r="B43" i="11"/>
  <c r="B45" i="11"/>
  <c r="B44" i="11"/>
  <c r="H32" i="11" l="1"/>
  <c r="J43" i="11" s="1"/>
  <c r="B47" i="11"/>
  <c r="H47" i="11"/>
  <c r="H35" i="11"/>
  <c r="B32" i="11"/>
  <c r="J47" i="11" l="1"/>
  <c r="H36" i="11"/>
  <c r="H38" i="11" s="1"/>
  <c r="J35" i="11"/>
  <c r="J32" i="11"/>
  <c r="J34" i="11"/>
  <c r="J33" i="11"/>
  <c r="J54" i="11"/>
  <c r="J30" i="11"/>
  <c r="J25" i="11"/>
  <c r="J29" i="11"/>
  <c r="J27" i="11"/>
  <c r="J26" i="11"/>
  <c r="J28" i="11"/>
  <c r="J44" i="11"/>
  <c r="J45" i="11"/>
  <c r="B36" i="11"/>
  <c r="J36" i="11" s="1"/>
  <c r="H64" i="11"/>
  <c r="I20" i="12"/>
  <c r="H21" i="12" s="1"/>
  <c r="I14" i="12"/>
  <c r="H15" i="12" s="1"/>
  <c r="B38" i="11" l="1"/>
  <c r="E15" i="12"/>
  <c r="C15" i="12"/>
  <c r="G15" i="12"/>
  <c r="C21" i="12"/>
  <c r="E21" i="12"/>
  <c r="G21" i="12"/>
  <c r="D21" i="12"/>
  <c r="F21" i="12"/>
  <c r="D15" i="12"/>
  <c r="F15" i="12"/>
  <c r="B64" i="11" l="1"/>
  <c r="B39" i="11"/>
  <c r="K29" i="4"/>
  <c r="K25" i="4"/>
  <c r="K14" i="4"/>
  <c r="K10" i="4"/>
  <c r="K22" i="4" l="1"/>
  <c r="K37" i="4"/>
  <c r="I8" i="12"/>
  <c r="G9" i="12" s="1"/>
  <c r="H52" i="11" l="1"/>
  <c r="J52" i="11" s="1"/>
  <c r="H51" i="11"/>
  <c r="J51" i="11" s="1"/>
  <c r="F9" i="12"/>
  <c r="D9" i="12"/>
  <c r="H9" i="12"/>
  <c r="H65" i="11"/>
  <c r="C9" i="12"/>
  <c r="E9" i="12"/>
  <c r="K44" i="4" l="1"/>
  <c r="K53" i="4" s="1"/>
  <c r="K61" i="4" s="1"/>
  <c r="E44" i="4"/>
  <c r="E29" i="4"/>
  <c r="M29" i="4" s="1"/>
  <c r="E25" i="4"/>
  <c r="M25" i="4" s="1"/>
  <c r="E14" i="4"/>
  <c r="M14" i="4" s="1"/>
  <c r="E10" i="4"/>
  <c r="M10" i="4" s="1"/>
  <c r="M44" i="4" l="1"/>
  <c r="H53" i="11"/>
  <c r="J53" i="11" s="1"/>
  <c r="B53" i="11"/>
  <c r="E22" i="4"/>
  <c r="E37" i="4"/>
  <c r="M37" i="4" s="1"/>
  <c r="M22" i="4" l="1"/>
  <c r="E53" i="4"/>
  <c r="E61" i="4" s="1"/>
  <c r="H56" i="11"/>
  <c r="J56" i="11" s="1"/>
  <c r="B65" i="11"/>
  <c r="B52" i="11"/>
  <c r="B51" i="11"/>
  <c r="H19" i="11"/>
  <c r="H63" i="11" s="1"/>
  <c r="B19" i="11"/>
  <c r="B63" i="11" s="1"/>
  <c r="M53" i="4" l="1"/>
  <c r="H21" i="11"/>
  <c r="H66" i="11" s="1"/>
  <c r="M61" i="4"/>
  <c r="B56" i="11" l="1"/>
  <c r="B21" i="11"/>
  <c r="B12" i="11"/>
  <c r="H12" i="11"/>
  <c r="H61" i="11" s="1"/>
  <c r="B61" i="11" l="1"/>
  <c r="F12" i="11"/>
  <c r="F61" i="11" s="1"/>
  <c r="B66" i="11" l="1"/>
</calcChain>
</file>

<file path=xl/comments1.xml><?xml version="1.0" encoding="utf-8"?>
<comments xmlns="http://schemas.openxmlformats.org/spreadsheetml/2006/main">
  <authors>
    <author>Kasper Thede Anderskov</author>
  </authors>
  <commentList>
    <comment ref="B39" authorId="0" shapeId="0">
      <text>
        <r>
          <rPr>
            <b/>
            <sz val="9"/>
            <color indexed="81"/>
            <rFont val="Tahoma"/>
            <charset val="1"/>
          </rPr>
          <t>Kasper Thede Anderskov:</t>
        </r>
        <r>
          <rPr>
            <sz val="9"/>
            <color indexed="81"/>
            <rFont val="Tahoma"/>
            <charset val="1"/>
          </rPr>
          <t xml:space="preserve">
Revised 05-06-2022</t>
        </r>
      </text>
    </comment>
    <comment ref="F39" authorId="0" shapeId="0">
      <text>
        <r>
          <rPr>
            <b/>
            <sz val="9"/>
            <color indexed="81"/>
            <rFont val="Tahoma"/>
            <charset val="1"/>
          </rPr>
          <t>Kasper Thede Anderskov:</t>
        </r>
        <r>
          <rPr>
            <sz val="9"/>
            <color indexed="81"/>
            <rFont val="Tahoma"/>
            <charset val="1"/>
          </rPr>
          <t xml:space="preserve">
Revised 05-06-2022</t>
        </r>
      </text>
    </comment>
    <comment ref="H39" authorId="0" shapeId="0">
      <text>
        <r>
          <rPr>
            <b/>
            <sz val="9"/>
            <color indexed="81"/>
            <rFont val="Tahoma"/>
            <charset val="1"/>
          </rPr>
          <t>Kasper Thede Anderskov:</t>
        </r>
        <r>
          <rPr>
            <sz val="9"/>
            <color indexed="81"/>
            <rFont val="Tahoma"/>
            <charset val="1"/>
          </rPr>
          <t xml:space="preserve">
Revised 05-06-2022</t>
        </r>
      </text>
    </comment>
  </commentList>
</comments>
</file>

<file path=xl/sharedStrings.xml><?xml version="1.0" encoding="utf-8"?>
<sst xmlns="http://schemas.openxmlformats.org/spreadsheetml/2006/main" count="312" uniqueCount="163">
  <si>
    <t>Region / country 2</t>
  </si>
  <si>
    <t>Region / country 3</t>
  </si>
  <si>
    <t>Region / country 5</t>
  </si>
  <si>
    <t>Region / country 6</t>
  </si>
  <si>
    <t>Global in total</t>
  </si>
  <si>
    <t>Audit</t>
  </si>
  <si>
    <t>Innovation</t>
  </si>
  <si>
    <t xml:space="preserve">Region / country 4 </t>
  </si>
  <si>
    <t>Region / country 1</t>
  </si>
  <si>
    <t xml:space="preserve">Lot: </t>
  </si>
  <si>
    <t>BUDGET</t>
  </si>
  <si>
    <t>Non-priority countries/regions</t>
  </si>
  <si>
    <t>Non-priority countries/regions- total</t>
  </si>
  <si>
    <t>Priority countries/regions - total</t>
  </si>
  <si>
    <t>SIDA</t>
  </si>
  <si>
    <t>NORAD</t>
  </si>
  <si>
    <t>EUROPEAID</t>
  </si>
  <si>
    <t>Collections</t>
  </si>
  <si>
    <t>Donations</t>
  </si>
  <si>
    <t>Co-financing</t>
  </si>
  <si>
    <t>Total - own financing (cash funds)</t>
  </si>
  <si>
    <t>Total - co-financing</t>
  </si>
  <si>
    <t>Total - own financing (cash funds and co-financing)</t>
  </si>
  <si>
    <t>Amounts in 1.000 DKK</t>
  </si>
  <si>
    <t>Income</t>
  </si>
  <si>
    <t>Total - Own Financing</t>
  </si>
  <si>
    <t>Commitment</t>
  </si>
  <si>
    <t>Funds transferred from previous year</t>
  </si>
  <si>
    <t>Total - MFA funds</t>
  </si>
  <si>
    <t xml:space="preserve">Interest </t>
  </si>
  <si>
    <t>Expenses</t>
  </si>
  <si>
    <t>Short narrative on own-financing:</t>
  </si>
  <si>
    <t>Own financing (cash funds) only lot CIV and LAB</t>
  </si>
  <si>
    <t>Total</t>
  </si>
  <si>
    <t>Partnership Engagement - MFA funds</t>
  </si>
  <si>
    <t>Priority countries/regions*</t>
  </si>
  <si>
    <t>* Engagements may include regional activities. For regional engagements including priority as well as non-priority countries, only activities related to priority countries will count as part of the 50 per cent geographically aligned budget (i.e. in such case the budget for the regional engagement must be divided between the countries covered by the engagement)</t>
  </si>
  <si>
    <t>Priority and non-priority</t>
  </si>
  <si>
    <t>Priority countries</t>
  </si>
  <si>
    <t>Non-priority countries</t>
  </si>
  <si>
    <t>Co-financing and other funding sources</t>
  </si>
  <si>
    <t>Crisis/country/programme/intervention 1</t>
  </si>
  <si>
    <t>Partnership engagement</t>
  </si>
  <si>
    <t>Organisation's own contribution</t>
  </si>
  <si>
    <t>Donor 1</t>
  </si>
  <si>
    <t>Donor 2</t>
  </si>
  <si>
    <t>Donor 3</t>
  </si>
  <si>
    <t>Percentage</t>
  </si>
  <si>
    <t>Crisis/country/programme/intervention 2</t>
  </si>
  <si>
    <t>Crisis/country/programme/intervention 3</t>
  </si>
  <si>
    <t>Global programmes</t>
  </si>
  <si>
    <t>MFA funds + cash funds from own financing</t>
  </si>
  <si>
    <t>Summary</t>
  </si>
  <si>
    <t>Innovation funds (max. 10 % of total MFA funds)</t>
  </si>
  <si>
    <t>Direct activity cost</t>
  </si>
  <si>
    <t>A2 - Direct transfers to local partners</t>
  </si>
  <si>
    <t>A1 - Direct activity cost</t>
  </si>
  <si>
    <t>Unallocated (LAB / CIV) or flexible (HUM) funds</t>
  </si>
  <si>
    <t>Interregional</t>
  </si>
  <si>
    <t>Outcome 1 - Women in school</t>
  </si>
  <si>
    <t>Outcome 2 - WASH in camps</t>
  </si>
  <si>
    <t>Outcome 3 - Establish energy for rural communities</t>
  </si>
  <si>
    <t>Outcome 4 - MHPSS for all IDPs</t>
  </si>
  <si>
    <t>Outcome 5 - Regional disaster preparedness systems installation</t>
  </si>
  <si>
    <t>Programme support cost</t>
  </si>
  <si>
    <t>A3 - Programme Support Cost</t>
  </si>
  <si>
    <t>Unallocated/Flexible funds</t>
  </si>
  <si>
    <t>-of which is</t>
  </si>
  <si>
    <t>Unallocated /Flexible funds</t>
  </si>
  <si>
    <t>-of which is targeting</t>
  </si>
  <si>
    <t>A3 - Programme support cost</t>
  </si>
  <si>
    <t>Implementation by local partners</t>
  </si>
  <si>
    <t>Frames/ceilings for funding of specific categories</t>
  </si>
  <si>
    <t xml:space="preserve">Programme and project activities, incl. own contribution (cash funds)  </t>
  </si>
  <si>
    <t>Global / Interregional activities</t>
  </si>
  <si>
    <t>Compliance  data</t>
  </si>
  <si>
    <t>Total outcome-allocated programme/project activities</t>
  </si>
  <si>
    <t xml:space="preserve">Cash funds (min. 5 % of PPA  excl. own financing (cash funds)) </t>
  </si>
  <si>
    <t xml:space="preserve">Own financing (cash funds and co-financing) (min. 20 % of  PPA excl. own financing (cash funds)) </t>
  </si>
  <si>
    <t>Project and programme related information (PRI)</t>
  </si>
  <si>
    <t>*PPA (Programme and Project Activities) includes outcome allocated activities as well as innovation and unallocated/flexible funds.</t>
  </si>
  <si>
    <t>Funds returned from programmes/partners*</t>
  </si>
  <si>
    <t>Actual spending i 2021 in DKK</t>
  </si>
  <si>
    <t>n.a</t>
  </si>
  <si>
    <t>Total PPA</t>
  </si>
  <si>
    <t>Geographic specification of PPA</t>
  </si>
  <si>
    <t>Balance (unspent MFA funds)</t>
  </si>
  <si>
    <t>Administration (max. 7 % of MFA funds excl. administration fee)</t>
  </si>
  <si>
    <t>Lot:</t>
  </si>
  <si>
    <t>Organisation:</t>
  </si>
  <si>
    <t>BUDGETS</t>
  </si>
  <si>
    <t>of which is MFA funds - expenses</t>
  </si>
  <si>
    <t>Grant-income received from MFA</t>
  </si>
  <si>
    <t>Interest</t>
  </si>
  <si>
    <t>Other</t>
  </si>
  <si>
    <t>Returned form partners</t>
  </si>
  <si>
    <t>Bank payments, total</t>
  </si>
  <si>
    <t>Geographical and cost-category specification of PPA [YEAR]</t>
  </si>
  <si>
    <t>Opening</t>
  </si>
  <si>
    <t>Balance receivable</t>
  </si>
  <si>
    <t>Year</t>
  </si>
  <si>
    <t>Balance receivable from MFA</t>
  </si>
  <si>
    <t>Innovation in total</t>
  </si>
  <si>
    <t>Total cost category-allocated programme/project activities</t>
  </si>
  <si>
    <t>Cost category-specification of PPA</t>
  </si>
  <si>
    <t>(Geographic focus unspecified)</t>
  </si>
  <si>
    <t>Innovation (location not specified)</t>
  </si>
  <si>
    <t>ACTUALS</t>
  </si>
  <si>
    <t>Closing balance (MFA funds)</t>
  </si>
  <si>
    <t>REVISED BUDGET</t>
  </si>
  <si>
    <t>Programme expense payments</t>
  </si>
  <si>
    <t>Liquidity (disposable income)</t>
  </si>
  <si>
    <t>Flexible funds allocation [YEAR]</t>
  </si>
  <si>
    <t>Lot HUM</t>
  </si>
  <si>
    <t>Flex funds budget</t>
  </si>
  <si>
    <t>Income (MFA)</t>
  </si>
  <si>
    <t>Annual interest earnings (cost)</t>
  </si>
  <si>
    <t>Cash funds (min. 5% of PPA (excl. cash funds))</t>
  </si>
  <si>
    <t xml:space="preserve">Budget </t>
  </si>
  <si>
    <t>Allocations</t>
  </si>
  <si>
    <t>Flex funds balance</t>
  </si>
  <si>
    <t>Total - Flexible funds budget</t>
  </si>
  <si>
    <t>Flexible Funds balance carried forward from previous year</t>
  </si>
  <si>
    <t>Flexible funds returned from partners</t>
  </si>
  <si>
    <t>Country/Crisis and partner</t>
  </si>
  <si>
    <t>Collaboration on crisis A with Partner X</t>
  </si>
  <si>
    <t>Total allocation of flexible fund</t>
  </si>
  <si>
    <t>Collaboration on crisis B with Partner Y</t>
  </si>
  <si>
    <t>Collaboration on crisis C with Partner Z</t>
  </si>
  <si>
    <t>Collaboration on crisis C with Partner Y</t>
  </si>
  <si>
    <t>Collaboration on crisis D with Partner X</t>
  </si>
  <si>
    <t>Collaboration on crisis D with Partner W</t>
  </si>
  <si>
    <t>Collaboration on crisis E with Partner Q</t>
  </si>
  <si>
    <t>Priority countries/regions</t>
  </si>
  <si>
    <t>Own Financing of activities (lot CIV and lot LAB)</t>
  </si>
  <si>
    <t>Outcome 5 - Regional disaster prep. systems install.</t>
  </si>
  <si>
    <t>Admin. fee (max. 7% of MFA funds excl. admin fee)</t>
  </si>
  <si>
    <t>Total (total MFA funds + own cash funds)</t>
  </si>
  <si>
    <t>SHARE
of PPA</t>
  </si>
  <si>
    <r>
      <t>Liquidity accounting - MFA funds</t>
    </r>
    <r>
      <rPr>
        <b/>
        <sz val="11"/>
        <rFont val="Garamond"/>
        <family val="1"/>
      </rPr>
      <t xml:space="preserve">
</t>
    </r>
    <r>
      <rPr>
        <sz val="11"/>
        <rFont val="Garamond"/>
        <family val="1"/>
      </rPr>
      <t>Amounts in DKK (not rounded)</t>
    </r>
  </si>
  <si>
    <r>
      <t xml:space="preserve">Closing balance </t>
    </r>
    <r>
      <rPr>
        <sz val="11"/>
        <rFont val="Garamond"/>
        <family val="1"/>
      </rPr>
      <t xml:space="preserve">(Flex funds budget only) </t>
    </r>
  </si>
  <si>
    <t>Allocations (see details of individual allocations below)</t>
  </si>
  <si>
    <t>Transfer of unspent funds to next year (max. 15% of commitment, except final year)</t>
  </si>
  <si>
    <t>Short narrative on flexible funds:</t>
  </si>
  <si>
    <t>Additional flexible MFA grants</t>
  </si>
  <si>
    <t>Geographical alignment (priority countries/regions min. 50 % of total allocation for countries/regions)</t>
  </si>
  <si>
    <t>Opening balance (MFA funds)</t>
  </si>
  <si>
    <t>A2 - Implementation by local partners</t>
  </si>
  <si>
    <t>International alliance partner</t>
  </si>
  <si>
    <t>Other DANIDA funding</t>
  </si>
  <si>
    <t>Interest earnings (or cost)</t>
  </si>
  <si>
    <t>Project and programme related information (max. 2 % of PPA excl. own financing (cash funds))</t>
  </si>
  <si>
    <t>DEVIATION
(from initial budget)</t>
  </si>
  <si>
    <t>ALLOCATED
(flexible and unallocated funds)</t>
  </si>
  <si>
    <t>Geographical and outcome specification of PPA [YEAR]</t>
  </si>
  <si>
    <t>Summary - audited accounts [YEAR]</t>
  </si>
  <si>
    <t>Own Financing and Co-financing [YEAR]</t>
  </si>
  <si>
    <t>Annex 3 -  Model for audited accounts for organisations qualified for a strategic partnership 2018-2021</t>
  </si>
  <si>
    <t>Annex 3.A.</t>
  </si>
  <si>
    <t>Annex 3.B.</t>
  </si>
  <si>
    <t>Annex 3.C.</t>
  </si>
  <si>
    <t>Annex 3.D.</t>
  </si>
  <si>
    <t>Annex 3.E.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</si>
</sst>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
    <numFmt numFmtId="166" formatCode="_(* #,##0_);_(* \(#,##0\);_(* &quot;-&quot;??_);_(@_)"/>
  </numFmts>
  <fonts count="31" x14ac:knownFonts="1">
    <font>
      <sz val="10"/>
      <name val="Arial"/>
    </font>
    <font>
      <sz val="10"/>
      <name val="Arial"/>
      <family val="2"/>
    </font>
    <font>
      <sz val="10"/>
      <name val="Garamond"/>
      <family val="1"/>
    </font>
    <font>
      <b/>
      <sz val="10"/>
      <name val="Garamond"/>
      <family val="1"/>
    </font>
    <font>
      <b/>
      <sz val="11"/>
      <name val="Garamond"/>
      <family val="1"/>
    </font>
    <font>
      <sz val="11"/>
      <name val="Garamond"/>
      <family val="1"/>
    </font>
    <font>
      <sz val="11"/>
      <name val="Arial"/>
      <family val="2"/>
    </font>
    <font>
      <sz val="10"/>
      <name val="Arial"/>
      <family val="2"/>
    </font>
    <font>
      <sz val="11"/>
      <color theme="1"/>
      <name val="Garamond"/>
      <family val="1"/>
    </font>
    <font>
      <b/>
      <sz val="12"/>
      <name val="Garamond"/>
      <family val="1"/>
    </font>
    <font>
      <sz val="12"/>
      <name val="Garamond"/>
      <family val="1"/>
    </font>
    <font>
      <i/>
      <sz val="11"/>
      <name val="Garamond"/>
      <family val="1"/>
    </font>
    <font>
      <b/>
      <i/>
      <sz val="11"/>
      <name val="Garamond"/>
      <family val="1"/>
    </font>
    <font>
      <i/>
      <sz val="11"/>
      <color theme="1"/>
      <name val="Garamond"/>
      <family val="1"/>
    </font>
    <font>
      <b/>
      <sz val="11"/>
      <color theme="0"/>
      <name val="Garamond"/>
      <family val="1"/>
    </font>
    <font>
      <b/>
      <sz val="11"/>
      <name val="Arial"/>
      <family val="2"/>
    </font>
    <font>
      <sz val="11"/>
      <color theme="0"/>
      <name val="Garamond"/>
      <family val="1"/>
    </font>
    <font>
      <b/>
      <sz val="11"/>
      <color theme="0"/>
      <name val="Arial"/>
      <family val="2"/>
    </font>
    <font>
      <sz val="11"/>
      <name val="Garamond"/>
      <family val="1"/>
    </font>
    <font>
      <sz val="10"/>
      <color theme="1"/>
      <name val="Garamond"/>
      <family val="1"/>
    </font>
    <font>
      <b/>
      <sz val="11"/>
      <color theme="1"/>
      <name val="Garamond"/>
      <family val="1"/>
    </font>
    <font>
      <sz val="11"/>
      <color rgb="FF0070C0"/>
      <name val="Garamond"/>
      <family val="1"/>
    </font>
    <font>
      <b/>
      <sz val="16"/>
      <name val="Garamond"/>
      <family val="1"/>
    </font>
    <font>
      <b/>
      <sz val="15"/>
      <name val="Garamond"/>
      <family val="1"/>
    </font>
    <font>
      <b/>
      <sz val="15"/>
      <color theme="1"/>
      <name val="Garamond"/>
      <family val="1"/>
    </font>
    <font>
      <b/>
      <i/>
      <sz val="11"/>
      <color theme="1"/>
      <name val="Garamond"/>
      <family val="1"/>
    </font>
    <font>
      <i/>
      <sz val="10"/>
      <name val="Arial"/>
      <family val="2"/>
    </font>
    <font>
      <b/>
      <sz val="10"/>
      <name val="Arial"/>
      <family val="2"/>
    </font>
    <font>
      <b/>
      <sz val="13"/>
      <name val="Garamond"/>
      <family val="1"/>
    </font>
    <font>
      <sz val="9"/>
      <color indexed="81"/>
      <name val="Tahoma"/>
      <charset val="1"/>
    </font>
    <font>
      <b/>
      <sz val="9"/>
      <color indexed="81"/>
      <name val="Tahoma"/>
      <charset val="1"/>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4"/>
        <bgColor theme="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3"/>
        <bgColor indexed="64"/>
      </patternFill>
    </fill>
    <fill>
      <patternFill patternType="solid">
        <fgColor theme="3" tint="0.59999389629810485"/>
        <bgColor indexed="64"/>
      </patternFill>
    </fill>
  </fills>
  <borders count="20">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theme="4" tint="0.39997558519241921"/>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cellStyleXfs>
  <cellXfs count="319">
    <xf numFmtId="0" fontId="0" fillId="0" borderId="0" xfId="0"/>
    <xf numFmtId="0" fontId="2" fillId="0" borderId="0" xfId="0" applyFont="1" applyBorder="1"/>
    <xf numFmtId="0" fontId="5" fillId="0" borderId="0" xfId="0" applyFont="1" applyBorder="1"/>
    <xf numFmtId="9" fontId="5" fillId="0" borderId="0" xfId="0" applyNumberFormat="1" applyFont="1" applyFill="1" applyBorder="1" applyAlignment="1">
      <alignment horizontal="left"/>
    </xf>
    <xf numFmtId="9" fontId="2" fillId="0" borderId="0" xfId="0" applyNumberFormat="1" applyFont="1" applyFill="1" applyBorder="1" applyAlignment="1">
      <alignment horizontal="left"/>
    </xf>
    <xf numFmtId="0" fontId="5" fillId="0" borderId="0" xfId="0" applyFont="1" applyBorder="1" applyAlignment="1">
      <alignment wrapText="1"/>
    </xf>
    <xf numFmtId="9" fontId="5" fillId="0" borderId="0" xfId="0" applyNumberFormat="1" applyFont="1" applyFill="1" applyBorder="1" applyAlignment="1">
      <alignment horizontal="left" wrapText="1"/>
    </xf>
    <xf numFmtId="0" fontId="2" fillId="0" borderId="0" xfId="0" applyFont="1" applyFill="1" applyBorder="1"/>
    <xf numFmtId="0" fontId="3" fillId="0" borderId="0" xfId="0" applyFont="1" applyBorder="1"/>
    <xf numFmtId="0" fontId="5" fillId="0" borderId="0" xfId="0" applyFont="1"/>
    <xf numFmtId="0" fontId="6" fillId="0" borderId="0" xfId="0" applyFont="1"/>
    <xf numFmtId="166" fontId="5" fillId="0" borderId="0" xfId="1" applyNumberFormat="1" applyFont="1"/>
    <xf numFmtId="0" fontId="9" fillId="0" borderId="0" xfId="0" applyFont="1" applyBorder="1"/>
    <xf numFmtId="0" fontId="10" fillId="0" borderId="0" xfId="0" applyFont="1" applyBorder="1"/>
    <xf numFmtId="9" fontId="10" fillId="0" borderId="0" xfId="0" applyNumberFormat="1" applyFont="1" applyFill="1" applyBorder="1" applyAlignment="1">
      <alignment horizontal="left"/>
    </xf>
    <xf numFmtId="0" fontId="2" fillId="2" borderId="0" xfId="0" applyFont="1" applyFill="1" applyBorder="1"/>
    <xf numFmtId="0" fontId="5" fillId="0" borderId="5" xfId="0" applyFont="1" applyBorder="1"/>
    <xf numFmtId="0" fontId="11" fillId="0" borderId="0" xfId="0" applyFont="1" applyBorder="1"/>
    <xf numFmtId="0" fontId="4" fillId="0" borderId="0" xfId="0" applyFont="1" applyFill="1" applyBorder="1"/>
    <xf numFmtId="0" fontId="10" fillId="0" borderId="0" xfId="0" applyFont="1"/>
    <xf numFmtId="0" fontId="5" fillId="0" borderId="0" xfId="0" applyFont="1" applyFill="1" applyBorder="1"/>
    <xf numFmtId="0" fontId="5" fillId="0" borderId="0" xfId="0" quotePrefix="1" applyFont="1" applyBorder="1" applyAlignment="1">
      <alignment horizontal="center"/>
    </xf>
    <xf numFmtId="0" fontId="4" fillId="0" borderId="5" xfId="0" applyFont="1" applyBorder="1"/>
    <xf numFmtId="0" fontId="11" fillId="0" borderId="5" xfId="0" applyFont="1" applyBorder="1"/>
    <xf numFmtId="0" fontId="13" fillId="0" borderId="0" xfId="0" applyFont="1" applyBorder="1" applyAlignment="1"/>
    <xf numFmtId="3" fontId="11" fillId="3" borderId="0" xfId="0" applyNumberFormat="1" applyFont="1" applyFill="1" applyBorder="1"/>
    <xf numFmtId="9" fontId="11" fillId="0" borderId="0" xfId="0" applyNumberFormat="1" applyFont="1" applyFill="1" applyBorder="1" applyAlignment="1">
      <alignment horizontal="left"/>
    </xf>
    <xf numFmtId="0" fontId="8" fillId="0" borderId="0" xfId="0" applyFont="1" applyBorder="1" applyAlignment="1"/>
    <xf numFmtId="9" fontId="5" fillId="0" borderId="1" xfId="0" applyNumberFormat="1" applyFont="1" applyFill="1" applyBorder="1" applyAlignment="1">
      <alignment horizontal="left"/>
    </xf>
    <xf numFmtId="0" fontId="4" fillId="0" borderId="5" xfId="0" applyFont="1" applyFill="1" applyBorder="1"/>
    <xf numFmtId="3" fontId="5" fillId="0" borderId="0" xfId="0" applyNumberFormat="1" applyFont="1" applyBorder="1"/>
    <xf numFmtId="3" fontId="5" fillId="0" borderId="0" xfId="1" applyNumberFormat="1" applyFont="1" applyFill="1" applyBorder="1"/>
    <xf numFmtId="3" fontId="5" fillId="2" borderId="0" xfId="0" applyNumberFormat="1" applyFont="1" applyFill="1" applyBorder="1"/>
    <xf numFmtId="9" fontId="5" fillId="2" borderId="0" xfId="0" applyNumberFormat="1" applyFont="1" applyFill="1" applyBorder="1" applyAlignment="1">
      <alignment horizontal="left"/>
    </xf>
    <xf numFmtId="3" fontId="5" fillId="0" borderId="0" xfId="0" applyNumberFormat="1" applyFont="1" applyFill="1" applyBorder="1"/>
    <xf numFmtId="0" fontId="12" fillId="0" borderId="5" xfId="0" applyFont="1" applyBorder="1"/>
    <xf numFmtId="0" fontId="0" fillId="0" borderId="0" xfId="0"/>
    <xf numFmtId="0" fontId="4" fillId="0" borderId="0" xfId="0" applyFont="1" applyBorder="1"/>
    <xf numFmtId="0" fontId="6" fillId="0" borderId="0" xfId="3" applyFont="1"/>
    <xf numFmtId="0" fontId="6" fillId="0" borderId="0" xfId="3" applyFont="1" applyFill="1" applyBorder="1" applyAlignment="1">
      <alignment horizontal="left"/>
    </xf>
    <xf numFmtId="0" fontId="5" fillId="0" borderId="0" xfId="3" applyFont="1" applyFill="1" applyBorder="1" applyAlignment="1">
      <alignment horizontal="left"/>
    </xf>
    <xf numFmtId="0" fontId="6" fillId="0" borderId="0" xfId="3" applyFont="1" applyBorder="1"/>
    <xf numFmtId="166" fontId="6" fillId="0" borderId="0" xfId="3" applyNumberFormat="1" applyFont="1" applyBorder="1"/>
    <xf numFmtId="165" fontId="5" fillId="0" borderId="0" xfId="4" applyNumberFormat="1" applyFont="1" applyBorder="1" applyAlignment="1">
      <alignment horizontal="left"/>
    </xf>
    <xf numFmtId="3" fontId="5" fillId="2" borderId="0" xfId="3" applyNumberFormat="1" applyFont="1" applyFill="1" applyBorder="1"/>
    <xf numFmtId="3" fontId="5" fillId="2" borderId="1" xfId="3" applyNumberFormat="1" applyFont="1" applyFill="1" applyBorder="1"/>
    <xf numFmtId="165" fontId="5" fillId="0" borderId="1" xfId="4" applyNumberFormat="1" applyFont="1" applyBorder="1" applyAlignment="1">
      <alignment horizontal="left"/>
    </xf>
    <xf numFmtId="3" fontId="5" fillId="0" borderId="0" xfId="3" applyNumberFormat="1" applyFont="1" applyFill="1" applyBorder="1" applyAlignment="1">
      <alignment horizontal="left"/>
    </xf>
    <xf numFmtId="3" fontId="5" fillId="0" borderId="1" xfId="3" applyNumberFormat="1" applyFont="1" applyFill="1" applyBorder="1" applyAlignment="1">
      <alignment horizontal="left"/>
    </xf>
    <xf numFmtId="3" fontId="5" fillId="0" borderId="0" xfId="3" applyNumberFormat="1" applyFont="1" applyFill="1" applyBorder="1"/>
    <xf numFmtId="3" fontId="4" fillId="0" borderId="0" xfId="3" applyNumberFormat="1" applyFont="1" applyFill="1" applyBorder="1" applyAlignment="1">
      <alignment horizontal="left"/>
    </xf>
    <xf numFmtId="0" fontId="4" fillId="0" borderId="0" xfId="3" quotePrefix="1" applyFont="1" applyBorder="1" applyAlignment="1">
      <alignment horizontal="center"/>
    </xf>
    <xf numFmtId="0" fontId="5" fillId="0" borderId="0" xfId="3" applyFont="1"/>
    <xf numFmtId="0" fontId="17" fillId="0" borderId="0" xfId="3" applyFont="1" applyFill="1"/>
    <xf numFmtId="9" fontId="17" fillId="0" borderId="0" xfId="4" applyFont="1" applyFill="1"/>
    <xf numFmtId="3" fontId="4" fillId="0" borderId="0" xfId="3" applyNumberFormat="1" applyFont="1" applyFill="1" applyBorder="1"/>
    <xf numFmtId="9" fontId="5" fillId="0" borderId="2" xfId="1" applyNumberFormat="1" applyFont="1" applyFill="1" applyBorder="1" applyAlignment="1">
      <alignment horizontal="left"/>
    </xf>
    <xf numFmtId="166" fontId="5" fillId="3" borderId="2" xfId="1" applyNumberFormat="1" applyFont="1" applyFill="1" applyBorder="1"/>
    <xf numFmtId="9" fontId="5" fillId="0" borderId="0" xfId="1" applyNumberFormat="1" applyFont="1" applyFill="1" applyBorder="1" applyAlignment="1">
      <alignment horizontal="left"/>
    </xf>
    <xf numFmtId="166" fontId="5" fillId="3" borderId="0" xfId="1" applyNumberFormat="1" applyFont="1" applyFill="1" applyBorder="1"/>
    <xf numFmtId="9" fontId="6" fillId="0" borderId="0" xfId="4" applyFont="1"/>
    <xf numFmtId="166" fontId="4" fillId="0" borderId="9" xfId="1" applyNumberFormat="1" applyFont="1" applyFill="1" applyBorder="1"/>
    <xf numFmtId="166" fontId="4" fillId="0" borderId="9" xfId="1" applyNumberFormat="1" applyFont="1" applyFill="1" applyBorder="1" applyAlignment="1">
      <alignment horizontal="left"/>
    </xf>
    <xf numFmtId="0" fontId="15" fillId="0" borderId="0" xfId="3" applyFont="1" applyFill="1"/>
    <xf numFmtId="0" fontId="5" fillId="0" borderId="0" xfId="3" applyFont="1" applyFill="1" applyAlignment="1">
      <alignment horizontal="left"/>
    </xf>
    <xf numFmtId="166" fontId="18" fillId="0" borderId="0" xfId="1" applyNumberFormat="1" applyFont="1" applyBorder="1"/>
    <xf numFmtId="166" fontId="5" fillId="0" borderId="0" xfId="1" applyNumberFormat="1" applyFont="1" applyBorder="1"/>
    <xf numFmtId="0" fontId="0" fillId="0" borderId="0" xfId="0" applyBorder="1"/>
    <xf numFmtId="0" fontId="19" fillId="2" borderId="0" xfId="0" applyFont="1" applyFill="1"/>
    <xf numFmtId="0" fontId="19" fillId="0" borderId="0" xfId="0" applyFont="1" applyFill="1"/>
    <xf numFmtId="0" fontId="16" fillId="5" borderId="6" xfId="0" applyFont="1" applyFill="1" applyBorder="1"/>
    <xf numFmtId="0" fontId="16" fillId="5" borderId="2" xfId="0" applyFont="1" applyFill="1" applyBorder="1"/>
    <xf numFmtId="0" fontId="5" fillId="0" borderId="7" xfId="0" applyFont="1" applyBorder="1"/>
    <xf numFmtId="0" fontId="5" fillId="0" borderId="5" xfId="3" applyFont="1" applyBorder="1"/>
    <xf numFmtId="0" fontId="4" fillId="0" borderId="5" xfId="3" applyFont="1" applyBorder="1"/>
    <xf numFmtId="0" fontId="4" fillId="0" borderId="7" xfId="3" applyFont="1" applyFill="1" applyBorder="1"/>
    <xf numFmtId="0" fontId="5" fillId="0" borderId="5" xfId="3" applyFont="1" applyFill="1" applyBorder="1"/>
    <xf numFmtId="0" fontId="5" fillId="0" borderId="7" xfId="3" applyFont="1" applyFill="1" applyBorder="1"/>
    <xf numFmtId="0" fontId="4" fillId="0" borderId="5" xfId="3" applyFont="1" applyFill="1" applyBorder="1"/>
    <xf numFmtId="0" fontId="5" fillId="2" borderId="5" xfId="3" applyFont="1" applyFill="1" applyBorder="1"/>
    <xf numFmtId="0" fontId="6" fillId="0" borderId="5" xfId="3" applyFont="1" applyBorder="1"/>
    <xf numFmtId="0" fontId="5" fillId="0" borderId="6" xfId="3" applyFont="1" applyBorder="1"/>
    <xf numFmtId="0" fontId="4" fillId="0" borderId="14" xfId="3" applyFont="1" applyFill="1" applyBorder="1"/>
    <xf numFmtId="9" fontId="6" fillId="0" borderId="0" xfId="0" applyNumberFormat="1" applyFont="1" applyBorder="1"/>
    <xf numFmtId="0" fontId="6" fillId="0" borderId="0" xfId="0" applyFont="1" applyBorder="1"/>
    <xf numFmtId="0" fontId="0" fillId="0" borderId="5" xfId="0" applyBorder="1"/>
    <xf numFmtId="0" fontId="4" fillId="2" borderId="7" xfId="3" applyFont="1" applyFill="1" applyBorder="1"/>
    <xf numFmtId="0" fontId="4" fillId="2" borderId="1" xfId="3" quotePrefix="1" applyFont="1" applyFill="1" applyBorder="1" applyAlignment="1">
      <alignment horizontal="center" wrapText="1"/>
    </xf>
    <xf numFmtId="3" fontId="5" fillId="2" borderId="1" xfId="3" applyNumberFormat="1" applyFont="1" applyFill="1" applyBorder="1" applyAlignment="1">
      <alignment horizontal="left" wrapText="1"/>
    </xf>
    <xf numFmtId="165" fontId="11" fillId="0" borderId="0" xfId="4" applyNumberFormat="1" applyFont="1" applyFill="1" applyBorder="1"/>
    <xf numFmtId="0" fontId="8" fillId="0" borderId="0" xfId="0" applyFont="1"/>
    <xf numFmtId="0" fontId="5" fillId="2" borderId="0" xfId="0" applyFont="1" applyFill="1"/>
    <xf numFmtId="3" fontId="20" fillId="4" borderId="10" xfId="0" applyNumberFormat="1" applyFont="1" applyFill="1" applyBorder="1"/>
    <xf numFmtId="3" fontId="4" fillId="4" borderId="10" xfId="0" applyNumberFormat="1" applyFont="1" applyFill="1" applyBorder="1"/>
    <xf numFmtId="10" fontId="8" fillId="4" borderId="10" xfId="0" applyNumberFormat="1" applyFont="1" applyFill="1" applyBorder="1"/>
    <xf numFmtId="0" fontId="21" fillId="2" borderId="0" xfId="0" applyFont="1" applyFill="1"/>
    <xf numFmtId="0" fontId="8" fillId="2" borderId="0" xfId="0" applyFont="1" applyFill="1"/>
    <xf numFmtId="0" fontId="5" fillId="0" borderId="1" xfId="3" applyFont="1" applyFill="1" applyBorder="1" applyAlignment="1">
      <alignment horizontal="left"/>
    </xf>
    <xf numFmtId="3" fontId="4" fillId="0" borderId="1" xfId="3" applyNumberFormat="1" applyFont="1" applyFill="1" applyBorder="1"/>
    <xf numFmtId="3" fontId="4" fillId="0" borderId="1" xfId="3" applyNumberFormat="1" applyFont="1" applyFill="1" applyBorder="1" applyAlignment="1">
      <alignment horizontal="left"/>
    </xf>
    <xf numFmtId="0" fontId="4" fillId="0" borderId="14" xfId="3" applyFont="1" applyBorder="1"/>
    <xf numFmtId="3" fontId="5" fillId="2" borderId="9" xfId="3" applyNumberFormat="1" applyFont="1" applyFill="1" applyBorder="1"/>
    <xf numFmtId="165" fontId="5" fillId="0" borderId="9" xfId="4" applyNumberFormat="1" applyFont="1" applyBorder="1" applyAlignment="1">
      <alignment horizontal="left"/>
    </xf>
    <xf numFmtId="3" fontId="5" fillId="0" borderId="9" xfId="3" applyNumberFormat="1" applyFont="1" applyFill="1" applyBorder="1" applyAlignment="1">
      <alignment horizontal="left"/>
    </xf>
    <xf numFmtId="0" fontId="4" fillId="2" borderId="14" xfId="3" applyFont="1" applyFill="1" applyBorder="1"/>
    <xf numFmtId="9" fontId="4" fillId="0" borderId="9" xfId="5" applyFont="1" applyFill="1" applyBorder="1" applyAlignment="1">
      <alignment horizontal="left"/>
    </xf>
    <xf numFmtId="165" fontId="5" fillId="0" borderId="0" xfId="0" applyNumberFormat="1" applyFont="1" applyFill="1" applyBorder="1" applyAlignment="1">
      <alignment horizontal="center"/>
    </xf>
    <xf numFmtId="0" fontId="5" fillId="0" borderId="0" xfId="0" applyFont="1" applyBorder="1" applyAlignment="1">
      <alignment horizontal="center"/>
    </xf>
    <xf numFmtId="0" fontId="22" fillId="0" borderId="0" xfId="0" applyFont="1"/>
    <xf numFmtId="0" fontId="23" fillId="0" borderId="0" xfId="0" applyFont="1" applyBorder="1"/>
    <xf numFmtId="0" fontId="24" fillId="2" borderId="0" xfId="0" applyFont="1" applyFill="1"/>
    <xf numFmtId="9" fontId="4" fillId="0" borderId="9" xfId="0" applyNumberFormat="1" applyFont="1" applyFill="1" applyBorder="1" applyAlignment="1">
      <alignment horizontal="left"/>
    </xf>
    <xf numFmtId="3" fontId="4" fillId="3" borderId="9" xfId="0" applyNumberFormat="1" applyFont="1" applyFill="1" applyBorder="1"/>
    <xf numFmtId="166" fontId="5" fillId="0" borderId="1" xfId="1" applyNumberFormat="1" applyFont="1" applyBorder="1"/>
    <xf numFmtId="0" fontId="5" fillId="2" borderId="5" xfId="0" applyFont="1" applyFill="1" applyBorder="1"/>
    <xf numFmtId="0" fontId="5" fillId="2" borderId="7" xfId="0" applyFont="1" applyFill="1" applyBorder="1"/>
    <xf numFmtId="0" fontId="0" fillId="0" borderId="7" xfId="0" applyBorder="1"/>
    <xf numFmtId="0" fontId="14" fillId="5" borderId="6" xfId="3" applyFont="1" applyFill="1" applyBorder="1" applyAlignment="1">
      <alignment vertical="top"/>
    </xf>
    <xf numFmtId="0" fontId="14" fillId="5" borderId="6" xfId="3" applyFont="1" applyFill="1" applyBorder="1"/>
    <xf numFmtId="0" fontId="20" fillId="2" borderId="0" xfId="0" quotePrefix="1" applyFont="1" applyFill="1" applyBorder="1" applyAlignment="1">
      <alignment horizontal="center"/>
    </xf>
    <xf numFmtId="9" fontId="8" fillId="2" borderId="0" xfId="0" applyNumberFormat="1" applyFont="1" applyFill="1" applyBorder="1" applyAlignment="1">
      <alignment horizontal="left"/>
    </xf>
    <xf numFmtId="0" fontId="14" fillId="6" borderId="6" xfId="0" applyFont="1" applyFill="1" applyBorder="1" applyAlignment="1">
      <alignment horizontal="left" vertical="top" wrapText="1"/>
    </xf>
    <xf numFmtId="166" fontId="5" fillId="0" borderId="1" xfId="0" applyNumberFormat="1" applyFont="1" applyBorder="1"/>
    <xf numFmtId="0" fontId="14" fillId="6" borderId="15" xfId="0" applyFont="1" applyFill="1" applyBorder="1" applyAlignment="1">
      <alignment vertical="top"/>
    </xf>
    <xf numFmtId="0" fontId="20" fillId="4" borderId="10" xfId="0" applyFont="1" applyFill="1" applyBorder="1" applyAlignment="1">
      <alignment horizontal="center" vertical="center" wrapText="1"/>
    </xf>
    <xf numFmtId="0" fontId="20" fillId="4" borderId="10" xfId="0" applyFont="1" applyFill="1" applyBorder="1" applyAlignment="1">
      <alignment horizontal="center" vertical="center"/>
    </xf>
    <xf numFmtId="0" fontId="20" fillId="4" borderId="4" xfId="0" applyFont="1" applyFill="1" applyBorder="1" applyAlignment="1">
      <alignment horizontal="center" vertical="center"/>
    </xf>
    <xf numFmtId="0" fontId="8" fillId="4" borderId="3" xfId="0" applyFont="1" applyFill="1" applyBorder="1" applyAlignment="1">
      <alignment vertical="center"/>
    </xf>
    <xf numFmtId="3" fontId="20" fillId="4" borderId="4" xfId="0" applyNumberFormat="1" applyFont="1" applyFill="1" applyBorder="1" applyAlignment="1">
      <alignment horizontal="center" vertical="center"/>
    </xf>
    <xf numFmtId="0" fontId="5" fillId="5" borderId="13" xfId="0" applyFont="1" applyFill="1" applyBorder="1"/>
    <xf numFmtId="9" fontId="5" fillId="0" borderId="0" xfId="5" applyFont="1" applyBorder="1"/>
    <xf numFmtId="0" fontId="5" fillId="0" borderId="0" xfId="3" applyFont="1" applyBorder="1"/>
    <xf numFmtId="0" fontId="5" fillId="0" borderId="0" xfId="3" applyFont="1"/>
    <xf numFmtId="0" fontId="5" fillId="0" borderId="0" xfId="3" applyFont="1" applyFill="1" applyBorder="1"/>
    <xf numFmtId="0" fontId="4" fillId="0" borderId="1" xfId="3" quotePrefix="1" applyFont="1" applyBorder="1" applyAlignment="1">
      <alignment horizontal="center" wrapText="1"/>
    </xf>
    <xf numFmtId="3" fontId="5" fillId="3" borderId="0" xfId="3" applyNumberFormat="1" applyFont="1" applyFill="1" applyBorder="1"/>
    <xf numFmtId="165" fontId="11" fillId="0" borderId="0" xfId="4" applyNumberFormat="1" applyFont="1" applyBorder="1"/>
    <xf numFmtId="9" fontId="5" fillId="0" borderId="0" xfId="4" applyFont="1" applyBorder="1" applyAlignment="1">
      <alignment horizontal="left"/>
    </xf>
    <xf numFmtId="9" fontId="6" fillId="0" borderId="0" xfId="4" applyFont="1"/>
    <xf numFmtId="0" fontId="5" fillId="0" borderId="5" xfId="3" applyFont="1" applyBorder="1"/>
    <xf numFmtId="0" fontId="4" fillId="2" borderId="1" xfId="3" quotePrefix="1" applyFont="1" applyFill="1" applyBorder="1" applyAlignment="1">
      <alignment horizontal="center"/>
    </xf>
    <xf numFmtId="0" fontId="4" fillId="0" borderId="14" xfId="3" applyFont="1" applyFill="1" applyBorder="1"/>
    <xf numFmtId="3" fontId="4" fillId="0" borderId="9" xfId="3" applyNumberFormat="1" applyFont="1" applyFill="1" applyBorder="1"/>
    <xf numFmtId="0" fontId="14" fillId="5" borderId="6" xfId="3" applyFont="1" applyFill="1" applyBorder="1"/>
    <xf numFmtId="0" fontId="4" fillId="0" borderId="1" xfId="3" quotePrefix="1" applyFont="1" applyBorder="1" applyAlignment="1">
      <alignment horizontal="center"/>
    </xf>
    <xf numFmtId="9" fontId="11" fillId="0" borderId="1" xfId="0" applyNumberFormat="1" applyFont="1" applyFill="1" applyBorder="1" applyAlignment="1">
      <alignment horizontal="left"/>
    </xf>
    <xf numFmtId="3" fontId="11" fillId="7" borderId="0" xfId="0" applyNumberFormat="1" applyFont="1" applyFill="1" applyBorder="1"/>
    <xf numFmtId="0" fontId="12" fillId="0" borderId="0" xfId="0" quotePrefix="1" applyFont="1" applyFill="1" applyBorder="1"/>
    <xf numFmtId="3" fontId="11" fillId="7" borderId="6" xfId="0" applyNumberFormat="1" applyFont="1" applyFill="1" applyBorder="1"/>
    <xf numFmtId="3" fontId="11" fillId="7" borderId="2" xfId="0" applyNumberFormat="1" applyFont="1" applyFill="1" applyBorder="1"/>
    <xf numFmtId="3" fontId="11" fillId="7" borderId="5" xfId="0" applyNumberFormat="1" applyFont="1" applyFill="1" applyBorder="1"/>
    <xf numFmtId="3" fontId="11" fillId="7" borderId="7" xfId="0" applyNumberFormat="1" applyFont="1" applyFill="1" applyBorder="1"/>
    <xf numFmtId="3" fontId="11" fillId="7" borderId="1" xfId="0" applyNumberFormat="1" applyFont="1" applyFill="1" applyBorder="1"/>
    <xf numFmtId="9" fontId="11" fillId="0" borderId="2" xfId="0" applyNumberFormat="1" applyFont="1" applyFill="1" applyBorder="1" applyAlignment="1">
      <alignment horizontal="left"/>
    </xf>
    <xf numFmtId="0" fontId="0" fillId="0" borderId="0" xfId="0" applyAlignment="1">
      <alignment wrapText="1"/>
    </xf>
    <xf numFmtId="9" fontId="3" fillId="0" borderId="0" xfId="0" applyNumberFormat="1" applyFont="1" applyFill="1" applyBorder="1" applyAlignment="1">
      <alignment horizontal="right"/>
    </xf>
    <xf numFmtId="9" fontId="5" fillId="0" borderId="0" xfId="4" applyNumberFormat="1" applyFont="1" applyBorder="1" applyAlignment="1">
      <alignment horizontal="left"/>
    </xf>
    <xf numFmtId="0" fontId="4" fillId="0" borderId="7" xfId="3" applyFont="1" applyBorder="1"/>
    <xf numFmtId="0" fontId="20" fillId="8" borderId="5" xfId="3" applyFont="1" applyFill="1" applyBorder="1" applyAlignment="1">
      <alignment vertical="top"/>
    </xf>
    <xf numFmtId="0" fontId="16" fillId="8" borderId="0" xfId="3" applyFont="1" applyFill="1" applyBorder="1" applyAlignment="1">
      <alignment horizontal="center" vertical="center" wrapText="1"/>
    </xf>
    <xf numFmtId="0" fontId="0" fillId="8" borderId="0" xfId="0" applyFill="1" applyBorder="1" applyAlignment="1">
      <alignment vertical="center" wrapText="1"/>
    </xf>
    <xf numFmtId="3" fontId="5" fillId="9" borderId="0" xfId="0" applyNumberFormat="1" applyFont="1" applyFill="1" applyBorder="1"/>
    <xf numFmtId="3" fontId="5" fillId="9" borderId="1" xfId="0" applyNumberFormat="1" applyFont="1" applyFill="1" applyBorder="1"/>
    <xf numFmtId="0" fontId="27" fillId="0" borderId="0" xfId="0" applyFont="1"/>
    <xf numFmtId="0" fontId="4" fillId="0" borderId="0" xfId="0" applyFont="1"/>
    <xf numFmtId="166" fontId="5" fillId="9" borderId="0" xfId="1" applyNumberFormat="1" applyFont="1" applyFill="1" applyBorder="1"/>
    <xf numFmtId="3" fontId="5" fillId="9" borderId="0" xfId="3" applyNumberFormat="1" applyFont="1" applyFill="1" applyBorder="1"/>
    <xf numFmtId="3" fontId="5" fillId="9" borderId="1" xfId="3" applyNumberFormat="1" applyFont="1" applyFill="1" applyBorder="1"/>
    <xf numFmtId="0" fontId="4" fillId="8" borderId="0" xfId="3" applyFont="1" applyFill="1" applyBorder="1"/>
    <xf numFmtId="0" fontId="4" fillId="2" borderId="0" xfId="3" applyFont="1" applyFill="1" applyBorder="1"/>
    <xf numFmtId="0" fontId="5" fillId="0" borderId="1" xfId="0" applyFont="1" applyBorder="1" applyAlignment="1">
      <alignment wrapText="1"/>
    </xf>
    <xf numFmtId="9" fontId="5" fillId="0" borderId="1" xfId="0" applyNumberFormat="1" applyFont="1" applyFill="1" applyBorder="1" applyAlignment="1">
      <alignment horizontal="center"/>
    </xf>
    <xf numFmtId="0" fontId="5" fillId="0" borderId="1" xfId="0" applyFont="1" applyBorder="1" applyAlignment="1">
      <alignment horizontal="center"/>
    </xf>
    <xf numFmtId="0" fontId="0" fillId="0" borderId="1" xfId="0" applyBorder="1"/>
    <xf numFmtId="0" fontId="4" fillId="2" borderId="0" xfId="3" applyFont="1" applyFill="1" applyBorder="1" applyAlignment="1">
      <alignment horizontal="center"/>
    </xf>
    <xf numFmtId="3" fontId="4" fillId="3" borderId="16" xfId="0" applyNumberFormat="1" applyFont="1" applyFill="1" applyBorder="1"/>
    <xf numFmtId="9" fontId="4" fillId="0" borderId="16" xfId="0" applyNumberFormat="1" applyFont="1" applyFill="1" applyBorder="1" applyAlignment="1">
      <alignment horizontal="left"/>
    </xf>
    <xf numFmtId="166" fontId="5" fillId="9" borderId="1" xfId="1" applyNumberFormat="1" applyFont="1" applyFill="1" applyBorder="1"/>
    <xf numFmtId="9" fontId="5" fillId="0" borderId="1" xfId="5" applyFont="1" applyBorder="1"/>
    <xf numFmtId="0" fontId="16" fillId="5" borderId="2" xfId="3" applyFont="1" applyFill="1" applyBorder="1" applyAlignment="1">
      <alignment horizontal="center" vertical="center" wrapText="1"/>
    </xf>
    <xf numFmtId="0" fontId="25" fillId="2" borderId="0" xfId="0" quotePrefix="1" applyFont="1" applyFill="1" applyBorder="1" applyAlignment="1">
      <alignment horizontal="left" vertical="top" wrapText="1"/>
    </xf>
    <xf numFmtId="0" fontId="26" fillId="0" borderId="0" xfId="0" applyFont="1" applyAlignment="1">
      <alignment horizontal="left" vertical="top" wrapText="1"/>
    </xf>
    <xf numFmtId="0" fontId="14" fillId="6" borderId="0" xfId="0" applyFont="1" applyFill="1" applyBorder="1" applyAlignment="1">
      <alignment horizontal="center" vertical="center" wrapText="1"/>
    </xf>
    <xf numFmtId="0" fontId="5" fillId="0" borderId="0" xfId="0" applyFont="1" applyBorder="1" applyAlignment="1">
      <alignment vertical="top"/>
    </xf>
    <xf numFmtId="0" fontId="14" fillId="5" borderId="2" xfId="0" applyFont="1" applyFill="1" applyBorder="1" applyAlignment="1"/>
    <xf numFmtId="0" fontId="19" fillId="2" borderId="0" xfId="0" applyFont="1" applyFill="1" applyBorder="1"/>
    <xf numFmtId="0" fontId="5" fillId="2" borderId="0" xfId="0" applyFont="1" applyFill="1" applyBorder="1"/>
    <xf numFmtId="0" fontId="8" fillId="2" borderId="0" xfId="0" applyFont="1" applyFill="1" applyBorder="1"/>
    <xf numFmtId="0" fontId="0" fillId="2" borderId="0" xfId="0" applyFill="1"/>
    <xf numFmtId="3" fontId="5" fillId="11" borderId="0" xfId="3" applyNumberFormat="1" applyFont="1" applyFill="1" applyBorder="1"/>
    <xf numFmtId="9" fontId="4" fillId="0" borderId="0" xfId="4" applyFont="1" applyFill="1" applyBorder="1" applyAlignment="1">
      <alignment horizontal="left"/>
    </xf>
    <xf numFmtId="9" fontId="15" fillId="0" borderId="0" xfId="4" applyFont="1" applyFill="1"/>
    <xf numFmtId="0" fontId="27" fillId="0" borderId="0" xfId="0" applyFont="1" applyFill="1"/>
    <xf numFmtId="3" fontId="4" fillId="0" borderId="9" xfId="3" applyNumberFormat="1" applyFont="1" applyFill="1" applyBorder="1" applyAlignment="1">
      <alignment horizontal="left"/>
    </xf>
    <xf numFmtId="0" fontId="25" fillId="2" borderId="0" xfId="0" quotePrefix="1" applyFont="1" applyFill="1" applyBorder="1" applyAlignment="1">
      <alignment vertical="top"/>
    </xf>
    <xf numFmtId="0" fontId="13" fillId="0" borderId="0" xfId="0" applyFont="1" applyFill="1" applyBorder="1" applyAlignment="1"/>
    <xf numFmtId="3" fontId="11" fillId="0" borderId="0" xfId="0" applyNumberFormat="1" applyFont="1" applyFill="1" applyBorder="1"/>
    <xf numFmtId="3" fontId="5" fillId="11" borderId="0" xfId="0" applyNumberFormat="1" applyFont="1" applyFill="1" applyBorder="1"/>
    <xf numFmtId="0" fontId="14" fillId="6" borderId="0" xfId="0" applyFont="1" applyFill="1" applyBorder="1" applyAlignment="1">
      <alignment vertical="center"/>
    </xf>
    <xf numFmtId="165" fontId="5" fillId="9" borderId="0" xfId="5" applyNumberFormat="1" applyFont="1" applyFill="1" applyBorder="1"/>
    <xf numFmtId="165" fontId="4" fillId="3" borderId="9" xfId="5" applyNumberFormat="1" applyFont="1" applyFill="1" applyBorder="1"/>
    <xf numFmtId="165" fontId="6" fillId="0" borderId="0" xfId="5" applyNumberFormat="1" applyFont="1" applyBorder="1"/>
    <xf numFmtId="165" fontId="20" fillId="2" borderId="0" xfId="5" quotePrefix="1" applyNumberFormat="1" applyFont="1" applyFill="1" applyBorder="1" applyAlignment="1">
      <alignment horizontal="center"/>
    </xf>
    <xf numFmtId="165" fontId="5" fillId="9" borderId="1" xfId="5" applyNumberFormat="1" applyFont="1" applyFill="1" applyBorder="1"/>
    <xf numFmtId="165" fontId="10" fillId="0" borderId="0" xfId="5" applyNumberFormat="1" applyFont="1" applyFill="1" applyBorder="1" applyAlignment="1">
      <alignment horizontal="left"/>
    </xf>
    <xf numFmtId="165" fontId="2" fillId="0" borderId="0" xfId="5" applyNumberFormat="1" applyFont="1" applyFill="1" applyBorder="1" applyAlignment="1">
      <alignment horizontal="left"/>
    </xf>
    <xf numFmtId="165" fontId="5" fillId="0" borderId="0" xfId="5" applyNumberFormat="1" applyFont="1" applyBorder="1" applyAlignment="1">
      <alignment horizontal="center"/>
    </xf>
    <xf numFmtId="165" fontId="11" fillId="3" borderId="0" xfId="5" applyNumberFormat="1" applyFont="1" applyFill="1" applyBorder="1"/>
    <xf numFmtId="165" fontId="5" fillId="0" borderId="0" xfId="5" applyNumberFormat="1" applyFont="1" applyBorder="1"/>
    <xf numFmtId="165" fontId="5" fillId="0" borderId="0" xfId="5" quotePrefix="1" applyNumberFormat="1" applyFont="1" applyBorder="1" applyAlignment="1">
      <alignment horizontal="center"/>
    </xf>
    <xf numFmtId="165" fontId="5" fillId="0" borderId="0" xfId="5" applyNumberFormat="1" applyFont="1" applyFill="1" applyBorder="1"/>
    <xf numFmtId="165" fontId="5" fillId="2" borderId="0" xfId="5" applyNumberFormat="1" applyFont="1" applyFill="1" applyBorder="1"/>
    <xf numFmtId="165" fontId="4" fillId="0" borderId="0" xfId="5" applyNumberFormat="1" applyFont="1" applyFill="1" applyBorder="1"/>
    <xf numFmtId="165" fontId="11" fillId="7" borderId="2" xfId="5" applyNumberFormat="1" applyFont="1" applyFill="1" applyBorder="1"/>
    <xf numFmtId="165" fontId="11" fillId="7" borderId="0" xfId="5" applyNumberFormat="1" applyFont="1" applyFill="1" applyBorder="1"/>
    <xf numFmtId="165" fontId="11" fillId="7" borderId="1" xfId="5" applyNumberFormat="1" applyFont="1" applyFill="1" applyBorder="1"/>
    <xf numFmtId="165" fontId="5" fillId="11" borderId="0" xfId="5" applyNumberFormat="1" applyFont="1" applyFill="1" applyBorder="1"/>
    <xf numFmtId="165" fontId="5" fillId="0" borderId="0" xfId="5" applyNumberFormat="1" applyFont="1" applyFill="1" applyBorder="1" applyAlignment="1">
      <alignment horizontal="left"/>
    </xf>
    <xf numFmtId="165" fontId="11" fillId="0" borderId="0" xfId="5" applyNumberFormat="1" applyFont="1" applyFill="1" applyBorder="1"/>
    <xf numFmtId="0" fontId="9" fillId="0" borderId="1" xfId="3" applyFont="1" applyFill="1" applyBorder="1"/>
    <xf numFmtId="0" fontId="5" fillId="0" borderId="0" xfId="3" applyFont="1" applyFill="1"/>
    <xf numFmtId="0" fontId="2" fillId="0" borderId="0" xfId="3" applyFont="1" applyFill="1" applyBorder="1"/>
    <xf numFmtId="166" fontId="2" fillId="12" borderId="0" xfId="1" applyNumberFormat="1" applyFont="1" applyFill="1" applyBorder="1"/>
    <xf numFmtId="0" fontId="2" fillId="0" borderId="0" xfId="3" applyFont="1" applyFill="1"/>
    <xf numFmtId="0" fontId="2" fillId="0" borderId="1" xfId="3" applyFont="1" applyFill="1" applyBorder="1"/>
    <xf numFmtId="166" fontId="2" fillId="12" borderId="1" xfId="1" applyNumberFormat="1" applyFont="1" applyFill="1" applyBorder="1"/>
    <xf numFmtId="0" fontId="0" fillId="0" borderId="2" xfId="0" applyBorder="1"/>
    <xf numFmtId="166" fontId="2" fillId="0" borderId="0" xfId="1" applyNumberFormat="1" applyFont="1" applyFill="1" applyBorder="1"/>
    <xf numFmtId="0" fontId="2" fillId="2" borderId="0" xfId="3" applyFont="1" applyFill="1" applyBorder="1"/>
    <xf numFmtId="166" fontId="2" fillId="0" borderId="0" xfId="1" applyNumberFormat="1" applyFont="1" applyFill="1"/>
    <xf numFmtId="166" fontId="2" fillId="0" borderId="9" xfId="3" applyNumberFormat="1" applyFont="1" applyFill="1" applyBorder="1"/>
    <xf numFmtId="0" fontId="2" fillId="0" borderId="11" xfId="3" applyFont="1" applyFill="1" applyBorder="1" applyAlignment="1">
      <alignment horizontal="right"/>
    </xf>
    <xf numFmtId="0" fontId="2" fillId="3" borderId="11" xfId="3" applyFont="1" applyFill="1" applyBorder="1" applyAlignment="1">
      <alignment horizontal="center" wrapText="1"/>
    </xf>
    <xf numFmtId="0" fontId="2" fillId="3" borderId="12" xfId="3" applyFont="1" applyFill="1" applyBorder="1" applyAlignment="1">
      <alignment horizontal="center" wrapText="1"/>
    </xf>
    <xf numFmtId="0" fontId="2" fillId="3" borderId="13" xfId="3" applyFont="1" applyFill="1" applyBorder="1" applyAlignment="1">
      <alignment horizontal="center" wrapText="1"/>
    </xf>
    <xf numFmtId="0" fontId="2" fillId="0" borderId="17" xfId="3" applyFont="1" applyFill="1" applyBorder="1"/>
    <xf numFmtId="166" fontId="2" fillId="0" borderId="6" xfId="1" applyNumberFormat="1" applyFont="1" applyFill="1" applyBorder="1"/>
    <xf numFmtId="166" fontId="2" fillId="0" borderId="8" xfId="1" applyNumberFormat="1" applyFont="1" applyFill="1" applyBorder="1"/>
    <xf numFmtId="166" fontId="2" fillId="0" borderId="17" xfId="1" applyNumberFormat="1" applyFont="1" applyFill="1" applyBorder="1"/>
    <xf numFmtId="0" fontId="2" fillId="0" borderId="18" xfId="3" applyFont="1" applyFill="1" applyBorder="1"/>
    <xf numFmtId="166" fontId="2" fillId="0" borderId="5" xfId="1" applyNumberFormat="1" applyFont="1" applyFill="1" applyBorder="1"/>
    <xf numFmtId="166" fontId="2" fillId="0" borderId="4" xfId="1" applyNumberFormat="1" applyFont="1" applyFill="1" applyBorder="1"/>
    <xf numFmtId="166" fontId="2" fillId="0" borderId="18" xfId="1" applyNumberFormat="1" applyFont="1" applyFill="1" applyBorder="1"/>
    <xf numFmtId="0" fontId="2" fillId="0" borderId="19" xfId="3" applyFont="1" applyFill="1" applyBorder="1" applyAlignment="1">
      <alignment horizontal="right"/>
    </xf>
    <xf numFmtId="166" fontId="2" fillId="0" borderId="7" xfId="1" applyNumberFormat="1" applyFont="1" applyFill="1" applyBorder="1"/>
    <xf numFmtId="0" fontId="3" fillId="0" borderId="11" xfId="3" applyFont="1" applyFill="1" applyBorder="1" applyAlignment="1">
      <alignment horizontal="right"/>
    </xf>
    <xf numFmtId="166" fontId="3" fillId="0" borderId="11" xfId="1" applyNumberFormat="1" applyFont="1" applyFill="1" applyBorder="1"/>
    <xf numFmtId="166" fontId="3" fillId="0" borderId="12" xfId="1" applyNumberFormat="1" applyFont="1" applyFill="1" applyBorder="1"/>
    <xf numFmtId="166" fontId="3" fillId="0" borderId="13" xfId="1" applyNumberFormat="1" applyFont="1" applyFill="1" applyBorder="1"/>
    <xf numFmtId="0" fontId="11" fillId="2" borderId="7" xfId="3" applyFont="1" applyFill="1" applyBorder="1"/>
    <xf numFmtId="0" fontId="0" fillId="2" borderId="0" xfId="0" applyFill="1" applyBorder="1"/>
    <xf numFmtId="165" fontId="0" fillId="0" borderId="0" xfId="5" applyNumberFormat="1" applyFont="1"/>
    <xf numFmtId="165" fontId="0" fillId="8" borderId="0" xfId="5" applyNumberFormat="1" applyFont="1" applyFill="1" applyBorder="1" applyAlignment="1">
      <alignment vertical="center" wrapText="1"/>
    </xf>
    <xf numFmtId="165" fontId="4" fillId="2" borderId="1" xfId="5" quotePrefix="1" applyNumberFormat="1" applyFont="1" applyFill="1" applyBorder="1" applyAlignment="1">
      <alignment horizontal="center"/>
    </xf>
    <xf numFmtId="165" fontId="5" fillId="3" borderId="0" xfId="5" applyNumberFormat="1" applyFont="1" applyFill="1" applyBorder="1"/>
    <xf numFmtId="165" fontId="4" fillId="0" borderId="9" xfId="5" applyNumberFormat="1" applyFont="1" applyFill="1" applyBorder="1"/>
    <xf numFmtId="165" fontId="4" fillId="8" borderId="0" xfId="5" applyNumberFormat="1" applyFont="1" applyFill="1" applyBorder="1"/>
    <xf numFmtId="165" fontId="4" fillId="0" borderId="1" xfId="5" quotePrefix="1" applyNumberFormat="1" applyFont="1" applyBorder="1" applyAlignment="1">
      <alignment horizontal="center"/>
    </xf>
    <xf numFmtId="165" fontId="16" fillId="5" borderId="2" xfId="5" applyNumberFormat="1" applyFont="1" applyFill="1" applyBorder="1" applyAlignment="1">
      <alignment horizontal="center" vertical="center" wrapText="1"/>
    </xf>
    <xf numFmtId="165" fontId="5" fillId="0" borderId="0" xfId="5" applyNumberFormat="1" applyFont="1" applyFill="1" applyBorder="1" applyAlignment="1">
      <alignment horizontal="center"/>
    </xf>
    <xf numFmtId="165" fontId="5" fillId="0" borderId="1" xfId="5" applyNumberFormat="1" applyFont="1" applyFill="1" applyBorder="1" applyAlignment="1">
      <alignment horizontal="center"/>
    </xf>
    <xf numFmtId="165" fontId="6" fillId="0" borderId="0" xfId="5" applyNumberFormat="1" applyFont="1"/>
    <xf numFmtId="165" fontId="11" fillId="7" borderId="8" xfId="5" applyNumberFormat="1" applyFont="1" applyFill="1" applyBorder="1"/>
    <xf numFmtId="165" fontId="11" fillId="7" borderId="4" xfId="5" applyNumberFormat="1" applyFont="1" applyFill="1" applyBorder="1"/>
    <xf numFmtId="165" fontId="11" fillId="7" borderId="3" xfId="5" applyNumberFormat="1" applyFont="1" applyFill="1" applyBorder="1"/>
    <xf numFmtId="0" fontId="5" fillId="10" borderId="0" xfId="0" applyFont="1" applyFill="1" applyBorder="1" applyAlignment="1">
      <alignment wrapText="1"/>
    </xf>
    <xf numFmtId="165" fontId="5" fillId="10" borderId="0" xfId="0" applyNumberFormat="1" applyFont="1" applyFill="1" applyBorder="1" applyAlignment="1">
      <alignment horizontal="center"/>
    </xf>
    <xf numFmtId="0" fontId="5" fillId="10" borderId="0" xfId="0" applyFont="1" applyFill="1" applyBorder="1" applyAlignment="1">
      <alignment horizontal="center"/>
    </xf>
    <xf numFmtId="165" fontId="5" fillId="10" borderId="0" xfId="5" applyNumberFormat="1" applyFont="1" applyFill="1" applyBorder="1" applyAlignment="1">
      <alignment horizontal="center"/>
    </xf>
    <xf numFmtId="9" fontId="5" fillId="10" borderId="0" xfId="0" applyNumberFormat="1" applyFont="1" applyFill="1" applyBorder="1" applyAlignment="1">
      <alignment horizontal="center"/>
    </xf>
    <xf numFmtId="0" fontId="3" fillId="0" borderId="0" xfId="3" applyFont="1" applyFill="1" applyBorder="1"/>
    <xf numFmtId="0" fontId="14" fillId="5" borderId="2" xfId="0" applyFont="1" applyFill="1" applyBorder="1" applyAlignment="1">
      <alignment vertical="top"/>
    </xf>
    <xf numFmtId="0" fontId="14" fillId="5" borderId="2" xfId="0" applyFont="1" applyFill="1" applyBorder="1" applyAlignment="1">
      <alignment vertical="top" wrapText="1"/>
    </xf>
    <xf numFmtId="3" fontId="5" fillId="0" borderId="9" xfId="3" applyNumberFormat="1" applyFont="1" applyFill="1" applyBorder="1"/>
    <xf numFmtId="3" fontId="5" fillId="0" borderId="1" xfId="3" applyNumberFormat="1" applyFont="1" applyFill="1" applyBorder="1"/>
    <xf numFmtId="165" fontId="4" fillId="2" borderId="1" xfId="5" applyNumberFormat="1" applyFont="1" applyFill="1" applyBorder="1" applyAlignment="1">
      <alignment horizontal="center"/>
    </xf>
    <xf numFmtId="0" fontId="4" fillId="0" borderId="5" xfId="3" applyFont="1" applyFill="1" applyBorder="1" applyAlignment="1">
      <alignment vertical="top"/>
    </xf>
    <xf numFmtId="0" fontId="4" fillId="0" borderId="0" xfId="3" applyFont="1" applyFill="1" applyBorder="1" applyAlignment="1">
      <alignment vertical="center" wrapText="1"/>
    </xf>
    <xf numFmtId="165" fontId="4" fillId="0" borderId="0" xfId="5" applyNumberFormat="1" applyFont="1" applyFill="1" applyBorder="1" applyAlignment="1">
      <alignment vertical="center" wrapText="1"/>
    </xf>
    <xf numFmtId="0" fontId="27" fillId="0" borderId="1" xfId="0" applyFont="1" applyFill="1" applyBorder="1"/>
    <xf numFmtId="0" fontId="2" fillId="0" borderId="10" xfId="3" applyFont="1" applyFill="1" applyBorder="1" applyAlignment="1">
      <alignment horizontal="right"/>
    </xf>
    <xf numFmtId="165" fontId="5" fillId="0" borderId="9" xfId="5" applyNumberFormat="1" applyFont="1" applyFill="1" applyBorder="1"/>
    <xf numFmtId="165" fontId="5" fillId="0" borderId="1" xfId="5" applyNumberFormat="1" applyFont="1" applyFill="1" applyBorder="1"/>
    <xf numFmtId="0" fontId="14" fillId="6" borderId="0" xfId="0" applyFont="1" applyFill="1" applyBorder="1" applyAlignment="1">
      <alignment horizontal="left" vertical="top" wrapText="1"/>
    </xf>
    <xf numFmtId="0" fontId="14" fillId="6" borderId="0" xfId="0" applyFont="1" applyFill="1" applyBorder="1" applyAlignment="1">
      <alignment vertical="top"/>
    </xf>
    <xf numFmtId="0" fontId="4" fillId="0" borderId="0" xfId="0" applyFont="1" applyBorder="1" applyAlignment="1">
      <alignment vertical="top"/>
    </xf>
    <xf numFmtId="3" fontId="4" fillId="0" borderId="0" xfId="0" applyNumberFormat="1" applyFont="1" applyFill="1" applyBorder="1"/>
    <xf numFmtId="0" fontId="4" fillId="0" borderId="9" xfId="0" applyFont="1" applyFill="1" applyBorder="1"/>
    <xf numFmtId="0" fontId="5" fillId="0" borderId="9" xfId="0" applyFont="1" applyFill="1" applyBorder="1"/>
    <xf numFmtId="3" fontId="4" fillId="0" borderId="9" xfId="0" applyNumberFormat="1" applyFont="1" applyFill="1" applyBorder="1"/>
    <xf numFmtId="0" fontId="4" fillId="0" borderId="14" xfId="0" applyFont="1" applyFill="1" applyBorder="1"/>
    <xf numFmtId="3" fontId="4" fillId="3" borderId="1" xfId="0" applyNumberFormat="1" applyFont="1" applyFill="1" applyBorder="1"/>
    <xf numFmtId="165" fontId="14" fillId="5" borderId="2" xfId="5" applyNumberFormat="1" applyFont="1" applyFill="1" applyBorder="1" applyAlignment="1">
      <alignment vertical="top" wrapText="1"/>
    </xf>
    <xf numFmtId="0" fontId="2" fillId="0" borderId="5" xfId="0" applyFont="1" applyBorder="1"/>
    <xf numFmtId="0" fontId="2" fillId="0" borderId="5" xfId="0" applyFont="1" applyFill="1" applyBorder="1"/>
    <xf numFmtId="0" fontId="6" fillId="0" borderId="1" xfId="0" applyFont="1" applyBorder="1"/>
    <xf numFmtId="0" fontId="26" fillId="2" borderId="0" xfId="0" applyFont="1" applyFill="1" applyAlignment="1">
      <alignment vertical="top" wrapText="1"/>
    </xf>
    <xf numFmtId="0" fontId="4" fillId="2" borderId="5" xfId="0" applyFont="1" applyFill="1" applyBorder="1"/>
    <xf numFmtId="0" fontId="4" fillId="2" borderId="5"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0" xfId="0" applyFont="1" applyFill="1" applyBorder="1"/>
    <xf numFmtId="0" fontId="4" fillId="2" borderId="5" xfId="0" applyFont="1" applyFill="1" applyBorder="1" applyAlignment="1">
      <alignment horizontal="left" vertical="top" wrapText="1"/>
    </xf>
    <xf numFmtId="0" fontId="14" fillId="6" borderId="5" xfId="0" applyFont="1" applyFill="1" applyBorder="1" applyAlignment="1">
      <alignment horizontal="left" vertical="top"/>
    </xf>
    <xf numFmtId="0" fontId="28" fillId="0" borderId="1" xfId="3" applyFont="1" applyFill="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left" vertical="top" wrapText="1"/>
    </xf>
    <xf numFmtId="0" fontId="4" fillId="0" borderId="6" xfId="0" applyFont="1" applyBorder="1" applyAlignment="1">
      <alignment vertical="top"/>
    </xf>
    <xf numFmtId="0" fontId="5" fillId="0" borderId="2" xfId="0" applyFont="1" applyBorder="1" applyAlignment="1">
      <alignment vertical="top"/>
    </xf>
    <xf numFmtId="0" fontId="5" fillId="0" borderId="5"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top"/>
    </xf>
    <xf numFmtId="0" fontId="5" fillId="0" borderId="1" xfId="0" applyFont="1" applyBorder="1" applyAlignment="1">
      <alignment vertical="top"/>
    </xf>
    <xf numFmtId="0" fontId="20" fillId="4" borderId="10" xfId="0" applyFont="1" applyFill="1" applyBorder="1" applyAlignment="1">
      <alignment horizontal="left" vertical="top"/>
    </xf>
    <xf numFmtId="0" fontId="20" fillId="4" borderId="10" xfId="0" applyFont="1" applyFill="1" applyBorder="1"/>
    <xf numFmtId="0" fontId="14" fillId="5" borderId="6" xfId="0" applyFont="1" applyFill="1" applyBorder="1" applyAlignment="1">
      <alignment horizontal="center"/>
    </xf>
    <xf numFmtId="0" fontId="14" fillId="5" borderId="2" xfId="0" applyFont="1" applyFill="1" applyBorder="1" applyAlignment="1">
      <alignment horizontal="center"/>
    </xf>
    <xf numFmtId="0" fontId="5" fillId="0" borderId="8" xfId="0" applyFont="1" applyBorder="1" applyAlignment="1">
      <alignment vertical="top"/>
    </xf>
    <xf numFmtId="0" fontId="5" fillId="0" borderId="4" xfId="0" applyFont="1" applyBorder="1" applyAlignment="1">
      <alignment vertical="top"/>
    </xf>
    <xf numFmtId="0" fontId="5" fillId="0" borderId="3" xfId="0" applyFont="1" applyBorder="1" applyAlignment="1">
      <alignment vertical="top"/>
    </xf>
  </cellXfs>
  <cellStyles count="7">
    <cellStyle name="Komma" xfId="1" builtinId="3"/>
    <cellStyle name="Komma 2" xfId="6"/>
    <cellStyle name="Normal" xfId="0" builtinId="0"/>
    <cellStyle name="Normal 2" xfId="3"/>
    <cellStyle name="Normal 3" xfId="2"/>
    <cellStyle name="Procent" xfId="5" builtinId="5"/>
    <cellStyle name="Pro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6"/>
  <sheetViews>
    <sheetView showGridLines="0" tabSelected="1" zoomScaleNormal="100" workbookViewId="0">
      <pane ySplit="6" topLeftCell="A7" activePane="bottomLeft" state="frozen"/>
      <selection pane="bottomLeft" activeCell="A3" sqref="A3"/>
    </sheetView>
  </sheetViews>
  <sheetFormatPr defaultRowHeight="12.75" x14ac:dyDescent="0.2"/>
  <cols>
    <col min="1" max="1" width="44.42578125" customWidth="1"/>
    <col min="2" max="2" width="12.28515625" style="36" customWidth="1"/>
    <col min="3" max="3" width="0.85546875" style="36" customWidth="1"/>
    <col min="4" max="4" width="15.42578125" style="36" customWidth="1"/>
    <col min="5" max="5" width="1.140625" style="36" customWidth="1"/>
    <col min="6" max="6" width="13.85546875" style="36" customWidth="1"/>
    <col min="7" max="7" width="1.140625" style="36" customWidth="1"/>
    <col min="8" max="8" width="9.85546875" style="36" bestFit="1" customWidth="1"/>
    <col min="9" max="9" width="1.5703125" style="36" customWidth="1"/>
    <col min="10" max="10" width="11" style="251" customWidth="1"/>
    <col min="11" max="11" width="2.5703125" customWidth="1"/>
    <col min="12" max="12" width="7.85546875" customWidth="1"/>
    <col min="13" max="13" width="8.140625" customWidth="1"/>
    <col min="14" max="14" width="10.85546875" customWidth="1"/>
    <col min="15" max="15" width="11.28515625" customWidth="1"/>
    <col min="16" max="16" width="12.140625" customWidth="1"/>
  </cols>
  <sheetData>
    <row r="1" spans="1:16" s="36" customFormat="1" ht="21" x14ac:dyDescent="0.35">
      <c r="A1" s="108" t="s">
        <v>157</v>
      </c>
      <c r="J1" s="251"/>
    </row>
    <row r="2" spans="1:16" ht="19.5" x14ac:dyDescent="0.3">
      <c r="A2" s="109" t="s">
        <v>155</v>
      </c>
      <c r="B2" s="131"/>
      <c r="C2" s="40"/>
      <c r="D2" s="131"/>
      <c r="E2" s="40"/>
      <c r="F2" s="131"/>
      <c r="G2" s="40"/>
      <c r="H2" s="41"/>
      <c r="I2" s="39"/>
      <c r="J2" s="201"/>
      <c r="K2" s="10"/>
      <c r="L2" s="10"/>
      <c r="M2" s="10"/>
      <c r="N2" s="10"/>
      <c r="O2" s="10"/>
      <c r="P2" s="10"/>
    </row>
    <row r="3" spans="1:16" s="36" customFormat="1" ht="19.5" x14ac:dyDescent="0.3">
      <c r="A3" s="109" t="s">
        <v>89</v>
      </c>
      <c r="B3" s="131"/>
      <c r="C3" s="40"/>
      <c r="D3" s="131"/>
      <c r="E3" s="40"/>
      <c r="F3" s="131"/>
      <c r="G3" s="40"/>
      <c r="H3" s="41"/>
      <c r="I3" s="39"/>
      <c r="J3" s="201"/>
      <c r="K3" s="10"/>
      <c r="L3" s="10"/>
      <c r="M3" s="10"/>
      <c r="N3" s="10"/>
      <c r="O3" s="10"/>
      <c r="P3" s="10"/>
    </row>
    <row r="4" spans="1:16" s="36" customFormat="1" ht="19.5" x14ac:dyDescent="0.3">
      <c r="A4" s="109" t="s">
        <v>9</v>
      </c>
      <c r="B4" s="131"/>
      <c r="C4" s="40"/>
      <c r="D4" s="131"/>
      <c r="E4" s="40"/>
      <c r="F4" s="131"/>
      <c r="G4" s="40"/>
      <c r="H4" s="41"/>
      <c r="I4" s="39"/>
      <c r="J4" s="201"/>
      <c r="K4" s="10"/>
      <c r="L4" s="10"/>
      <c r="M4" s="10"/>
      <c r="N4" s="10"/>
      <c r="O4" s="10"/>
      <c r="P4" s="10"/>
    </row>
    <row r="5" spans="1:16" ht="15" x14ac:dyDescent="0.25">
      <c r="A5" s="133" t="s">
        <v>23</v>
      </c>
      <c r="B5" s="41"/>
      <c r="C5" s="40"/>
      <c r="D5" s="41"/>
      <c r="E5" s="40"/>
      <c r="F5" s="41"/>
      <c r="G5" s="40"/>
      <c r="H5" s="41"/>
      <c r="I5" s="39"/>
      <c r="J5" s="201"/>
      <c r="K5" s="10"/>
      <c r="L5" s="7"/>
    </row>
    <row r="6" spans="1:16" ht="60" x14ac:dyDescent="0.25">
      <c r="A6" s="117" t="s">
        <v>52</v>
      </c>
      <c r="B6" s="272" t="s">
        <v>10</v>
      </c>
      <c r="C6" s="271"/>
      <c r="D6" s="272" t="s">
        <v>153</v>
      </c>
      <c r="E6" s="272"/>
      <c r="F6" s="272" t="s">
        <v>109</v>
      </c>
      <c r="G6" s="184"/>
      <c r="H6" s="271" t="s">
        <v>107</v>
      </c>
      <c r="I6" s="271"/>
      <c r="J6" s="292" t="s">
        <v>138</v>
      </c>
      <c r="K6" s="10"/>
      <c r="L6" s="303" t="s">
        <v>139</v>
      </c>
      <c r="M6" s="303"/>
      <c r="N6" s="303"/>
      <c r="O6" s="303"/>
      <c r="P6" s="303"/>
    </row>
    <row r="7" spans="1:16" s="36" customFormat="1" ht="15" x14ac:dyDescent="0.25">
      <c r="A7" s="276"/>
      <c r="B7" s="277"/>
      <c r="C7" s="277"/>
      <c r="D7" s="277"/>
      <c r="E7" s="277"/>
      <c r="F7" s="277"/>
      <c r="G7" s="277"/>
      <c r="H7" s="277"/>
      <c r="I7" s="277"/>
      <c r="J7" s="278"/>
      <c r="K7" s="10"/>
      <c r="L7" s="220"/>
      <c r="M7" s="220"/>
      <c r="N7" s="220"/>
      <c r="O7" s="220"/>
      <c r="P7" s="220"/>
    </row>
    <row r="8" spans="1:16" s="36" customFormat="1" ht="15" customHeight="1" x14ac:dyDescent="0.2">
      <c r="A8" s="158" t="s">
        <v>24</v>
      </c>
      <c r="B8" s="159"/>
      <c r="C8" s="160"/>
      <c r="D8" s="159"/>
      <c r="E8" s="160"/>
      <c r="F8" s="159"/>
      <c r="G8" s="160"/>
      <c r="H8" s="160"/>
      <c r="I8" s="160"/>
      <c r="J8" s="252"/>
      <c r="K8" s="10"/>
      <c r="L8" s="221" t="s">
        <v>146</v>
      </c>
      <c r="M8" s="221"/>
      <c r="P8" s="222">
        <v>4752705</v>
      </c>
    </row>
    <row r="9" spans="1:16" ht="15" x14ac:dyDescent="0.25">
      <c r="A9" s="86" t="s">
        <v>134</v>
      </c>
      <c r="B9" s="87"/>
      <c r="C9" s="88"/>
      <c r="D9" s="87"/>
      <c r="E9" s="88"/>
      <c r="F9" s="87"/>
      <c r="G9" s="88"/>
      <c r="H9" s="140"/>
      <c r="I9" s="88"/>
      <c r="J9" s="253"/>
      <c r="K9" s="10"/>
      <c r="L9" s="221" t="s">
        <v>92</v>
      </c>
      <c r="M9" s="221"/>
      <c r="N9" s="36"/>
      <c r="O9" s="36"/>
      <c r="P9" s="222">
        <v>51500000</v>
      </c>
    </row>
    <row r="10" spans="1:16" ht="15" x14ac:dyDescent="0.25">
      <c r="A10" s="73" t="s">
        <v>117</v>
      </c>
      <c r="B10" s="166">
        <v>3250</v>
      </c>
      <c r="C10" s="43"/>
      <c r="D10" s="49"/>
      <c r="E10" s="43"/>
      <c r="F10" s="135">
        <f>B10</f>
        <v>3250</v>
      </c>
      <c r="G10" s="43"/>
      <c r="H10" s="135">
        <f>'Own financing'!D11</f>
        <v>3300</v>
      </c>
      <c r="I10" s="43"/>
      <c r="J10" s="210"/>
      <c r="K10" s="10"/>
      <c r="L10" s="221" t="s">
        <v>150</v>
      </c>
      <c r="M10" s="221"/>
      <c r="N10" s="36"/>
      <c r="O10" s="36"/>
      <c r="P10" s="222">
        <v>-50000</v>
      </c>
    </row>
    <row r="11" spans="1:16" ht="15" x14ac:dyDescent="0.25">
      <c r="A11" s="73" t="s">
        <v>19</v>
      </c>
      <c r="B11" s="166">
        <f>'Own financing'!B21</f>
        <v>9750</v>
      </c>
      <c r="C11" s="43"/>
      <c r="D11" s="49"/>
      <c r="E11" s="43"/>
      <c r="F11" s="135">
        <f>B11</f>
        <v>9750</v>
      </c>
      <c r="G11" s="43"/>
      <c r="H11" s="135">
        <f>'Own financing'!D21</f>
        <v>9750</v>
      </c>
      <c r="I11" s="43"/>
      <c r="J11" s="210"/>
      <c r="K11" s="10"/>
      <c r="L11" s="221" t="s">
        <v>95</v>
      </c>
      <c r="M11" s="221"/>
      <c r="N11" s="36"/>
      <c r="O11" s="36"/>
      <c r="P11" s="222">
        <v>450040</v>
      </c>
    </row>
    <row r="12" spans="1:16" ht="15.75" thickBot="1" x14ac:dyDescent="0.3">
      <c r="A12" s="100" t="s">
        <v>25</v>
      </c>
      <c r="B12" s="101">
        <f>SUM(B10:B11)</f>
        <v>13000</v>
      </c>
      <c r="C12" s="102"/>
      <c r="D12" s="273"/>
      <c r="E12" s="102"/>
      <c r="F12" s="101">
        <f>B12</f>
        <v>13000</v>
      </c>
      <c r="G12" s="102"/>
      <c r="H12" s="101">
        <f>SUM(H10:H11)</f>
        <v>13050</v>
      </c>
      <c r="I12" s="102"/>
      <c r="J12" s="281"/>
      <c r="K12" s="10"/>
      <c r="L12" s="224" t="s">
        <v>94</v>
      </c>
      <c r="M12" s="224"/>
      <c r="N12" s="36"/>
      <c r="O12" s="36"/>
      <c r="P12" s="225">
        <v>0</v>
      </c>
    </row>
    <row r="13" spans="1:16" ht="15.75" thickTop="1" x14ac:dyDescent="0.25">
      <c r="A13" s="74"/>
      <c r="B13" s="44"/>
      <c r="C13" s="43"/>
      <c r="D13" s="49"/>
      <c r="E13" s="43"/>
      <c r="F13" s="44"/>
      <c r="G13" s="43"/>
      <c r="H13" s="44"/>
      <c r="I13" s="43"/>
      <c r="J13" s="210"/>
      <c r="K13" s="10"/>
      <c r="L13" s="221" t="s">
        <v>111</v>
      </c>
      <c r="M13" s="221"/>
      <c r="N13" s="226"/>
      <c r="O13" s="226"/>
      <c r="P13" s="227">
        <f>SUM(P8:P12)</f>
        <v>56652745</v>
      </c>
    </row>
    <row r="14" spans="1:16" ht="15" x14ac:dyDescent="0.25">
      <c r="A14" s="75" t="s">
        <v>34</v>
      </c>
      <c r="B14" s="45"/>
      <c r="C14" s="46"/>
      <c r="D14" s="274"/>
      <c r="E14" s="46"/>
      <c r="F14" s="45"/>
      <c r="G14" s="46"/>
      <c r="H14" s="45"/>
      <c r="I14" s="46"/>
      <c r="J14" s="282"/>
      <c r="K14" s="10"/>
      <c r="L14" s="221"/>
      <c r="M14" s="221"/>
      <c r="N14" s="36"/>
      <c r="O14" s="36"/>
      <c r="P14" s="227"/>
    </row>
    <row r="15" spans="1:16" ht="15" x14ac:dyDescent="0.25">
      <c r="A15" s="76" t="s">
        <v>26</v>
      </c>
      <c r="B15" s="166">
        <v>51500</v>
      </c>
      <c r="C15" s="47"/>
      <c r="D15" s="49"/>
      <c r="E15" s="47"/>
      <c r="F15" s="166">
        <v>51500</v>
      </c>
      <c r="G15" s="47"/>
      <c r="H15" s="166">
        <v>51500</v>
      </c>
      <c r="I15" s="47"/>
      <c r="J15" s="210"/>
      <c r="K15" s="10"/>
      <c r="L15" s="228" t="s">
        <v>110</v>
      </c>
      <c r="M15" s="228"/>
      <c r="N15" s="250"/>
      <c r="O15" s="67"/>
      <c r="P15" s="222">
        <v>50986234</v>
      </c>
    </row>
    <row r="16" spans="1:16" ht="15" x14ac:dyDescent="0.25">
      <c r="A16" s="76" t="s">
        <v>27</v>
      </c>
      <c r="B16" s="166">
        <v>0</v>
      </c>
      <c r="C16" s="47"/>
      <c r="D16" s="49"/>
      <c r="E16" s="47"/>
      <c r="F16" s="166">
        <v>0</v>
      </c>
      <c r="G16" s="47"/>
      <c r="H16" s="166">
        <v>1200</v>
      </c>
      <c r="I16" s="47"/>
      <c r="J16" s="210"/>
      <c r="K16" s="10"/>
      <c r="L16" s="224" t="s">
        <v>94</v>
      </c>
      <c r="M16" s="224"/>
      <c r="N16" s="173"/>
      <c r="O16" s="173"/>
      <c r="P16" s="225">
        <v>0</v>
      </c>
    </row>
    <row r="17" spans="1:16" ht="15" x14ac:dyDescent="0.25">
      <c r="A17" s="76" t="s">
        <v>29</v>
      </c>
      <c r="B17" s="166">
        <v>0</v>
      </c>
      <c r="C17" s="47"/>
      <c r="D17" s="49"/>
      <c r="E17" s="47"/>
      <c r="F17" s="166">
        <v>0</v>
      </c>
      <c r="G17" s="47"/>
      <c r="H17" s="166">
        <v>-50</v>
      </c>
      <c r="I17" s="47"/>
      <c r="J17" s="210"/>
      <c r="K17" s="10"/>
      <c r="L17" s="223" t="s">
        <v>96</v>
      </c>
      <c r="M17" s="223"/>
      <c r="N17" s="67"/>
      <c r="O17" s="67"/>
      <c r="P17" s="229">
        <f>SUM(P15:P16)</f>
        <v>50986234</v>
      </c>
    </row>
    <row r="18" spans="1:16" ht="15" x14ac:dyDescent="0.25">
      <c r="A18" s="77" t="s">
        <v>81</v>
      </c>
      <c r="B18" s="167">
        <v>0</v>
      </c>
      <c r="C18" s="48"/>
      <c r="D18" s="274"/>
      <c r="E18" s="48"/>
      <c r="F18" s="167">
        <v>0</v>
      </c>
      <c r="G18" s="48"/>
      <c r="H18" s="167">
        <v>450</v>
      </c>
      <c r="I18" s="48"/>
      <c r="J18" s="282"/>
      <c r="K18" s="10"/>
      <c r="L18" s="224"/>
      <c r="M18" s="224"/>
      <c r="N18" s="173"/>
      <c r="O18" s="173"/>
      <c r="P18" s="224"/>
    </row>
    <row r="19" spans="1:16" ht="15.75" thickBot="1" x14ac:dyDescent="0.3">
      <c r="A19" s="82" t="s">
        <v>28</v>
      </c>
      <c r="B19" s="101">
        <f>B15+B17+B18</f>
        <v>51500</v>
      </c>
      <c r="C19" s="103"/>
      <c r="D19" s="101">
        <f t="shared" ref="D19" si="0">D15+D17+D18</f>
        <v>0</v>
      </c>
      <c r="E19" s="103"/>
      <c r="F19" s="101">
        <f t="shared" ref="F19" si="1">F15+F17+F18</f>
        <v>51500</v>
      </c>
      <c r="G19" s="103"/>
      <c r="H19" s="101">
        <f>SUM(H15:H18)</f>
        <v>53100</v>
      </c>
      <c r="I19" s="103"/>
      <c r="J19" s="281"/>
      <c r="K19" s="38"/>
      <c r="L19" s="270" t="s">
        <v>108</v>
      </c>
      <c r="M19" s="223"/>
      <c r="N19" s="36"/>
      <c r="O19" s="36"/>
      <c r="P19" s="230">
        <f>P13-P17</f>
        <v>5666511</v>
      </c>
    </row>
    <row r="20" spans="1:16" ht="15.75" thickTop="1" x14ac:dyDescent="0.25">
      <c r="A20" s="78"/>
      <c r="B20" s="49"/>
      <c r="C20" s="47"/>
      <c r="D20" s="49"/>
      <c r="E20" s="47"/>
      <c r="F20" s="49"/>
      <c r="G20" s="47"/>
      <c r="H20" s="49"/>
      <c r="I20" s="47"/>
      <c r="J20" s="210"/>
      <c r="K20" s="38"/>
      <c r="L20" s="223"/>
      <c r="M20" s="223"/>
      <c r="N20" s="223"/>
      <c r="O20" s="223"/>
      <c r="P20" s="223"/>
    </row>
    <row r="21" spans="1:16" ht="15.75" thickBot="1" x14ac:dyDescent="0.3">
      <c r="A21" s="104" t="s">
        <v>51</v>
      </c>
      <c r="B21" s="142">
        <f>B19+B10</f>
        <v>54750</v>
      </c>
      <c r="C21" s="103"/>
      <c r="D21" s="142">
        <f t="shared" ref="D21" si="2">D19+D10</f>
        <v>0</v>
      </c>
      <c r="E21" s="103"/>
      <c r="F21" s="142">
        <f t="shared" ref="F21" si="3">F19+F10</f>
        <v>54750</v>
      </c>
      <c r="G21" s="103"/>
      <c r="H21" s="142">
        <f>H19+H10</f>
        <v>56400</v>
      </c>
      <c r="I21" s="103"/>
      <c r="J21" s="255"/>
      <c r="K21" s="38"/>
    </row>
    <row r="22" spans="1:16" ht="16.5" thickTop="1" x14ac:dyDescent="0.25">
      <c r="A22" s="79"/>
      <c r="B22" s="42"/>
      <c r="C22" s="40"/>
      <c r="D22" s="42"/>
      <c r="E22" s="40"/>
      <c r="F22" s="42"/>
      <c r="G22" s="40"/>
      <c r="H22" s="42"/>
      <c r="I22" s="39"/>
      <c r="J22" s="201"/>
      <c r="K22" s="38"/>
      <c r="L22" s="219" t="s">
        <v>101</v>
      </c>
      <c r="M22" s="224"/>
      <c r="N22" s="224"/>
      <c r="O22" s="224"/>
      <c r="P22" s="224"/>
    </row>
    <row r="23" spans="1:16" ht="15" x14ac:dyDescent="0.25">
      <c r="A23" s="168" t="s">
        <v>30</v>
      </c>
      <c r="B23" s="168"/>
      <c r="C23" s="168"/>
      <c r="D23" s="168"/>
      <c r="E23" s="168"/>
      <c r="F23" s="168"/>
      <c r="G23" s="168"/>
      <c r="H23" s="168"/>
      <c r="I23" s="168"/>
      <c r="J23" s="256"/>
      <c r="K23" s="38"/>
    </row>
    <row r="24" spans="1:16" ht="26.25" x14ac:dyDescent="0.25">
      <c r="A24" s="169"/>
      <c r="B24" s="174"/>
      <c r="C24" s="174"/>
      <c r="D24" s="174"/>
      <c r="E24" s="174"/>
      <c r="F24" s="174"/>
      <c r="G24" s="174"/>
      <c r="H24" s="174"/>
      <c r="I24" s="174"/>
      <c r="J24" s="275"/>
      <c r="K24" s="38"/>
      <c r="L24" s="231" t="s">
        <v>100</v>
      </c>
      <c r="M24" s="232" t="s">
        <v>98</v>
      </c>
      <c r="N24" s="233" t="s">
        <v>26</v>
      </c>
      <c r="O24" s="233" t="s">
        <v>115</v>
      </c>
      <c r="P24" s="234" t="s">
        <v>99</v>
      </c>
    </row>
    <row r="25" spans="1:16" s="36" customFormat="1" ht="15" x14ac:dyDescent="0.25">
      <c r="A25" s="81" t="s">
        <v>59</v>
      </c>
      <c r="B25" s="57">
        <f>'Geo.-Outcome'!E62</f>
        <v>10500</v>
      </c>
      <c r="C25" s="56"/>
      <c r="D25" s="57">
        <f>'Geo.-Outcome'!G62</f>
        <v>0</v>
      </c>
      <c r="E25" s="56"/>
      <c r="F25" s="57">
        <f>'Geo.-Outcome'!I62</f>
        <v>10500</v>
      </c>
      <c r="G25" s="56"/>
      <c r="H25" s="57">
        <f>'Geo.-Outcome'!K62</f>
        <v>10600</v>
      </c>
      <c r="I25" s="56"/>
      <c r="J25" s="254">
        <f>H25/$H$32</f>
        <v>0.21479229989868287</v>
      </c>
      <c r="K25" s="53"/>
      <c r="L25" s="235">
        <v>2018</v>
      </c>
      <c r="M25" s="236">
        <v>0</v>
      </c>
      <c r="N25" s="227">
        <v>51500000</v>
      </c>
      <c r="O25" s="227">
        <v>51500000</v>
      </c>
      <c r="P25" s="237">
        <f>M25+N25-O25</f>
        <v>0</v>
      </c>
    </row>
    <row r="26" spans="1:16" s="36" customFormat="1" ht="15" x14ac:dyDescent="0.25">
      <c r="A26" s="139" t="s">
        <v>60</v>
      </c>
      <c r="B26" s="59">
        <f>'Geo.-Outcome'!E63</f>
        <v>13250</v>
      </c>
      <c r="C26" s="58"/>
      <c r="D26" s="59">
        <f>'Geo.-Outcome'!G63</f>
        <v>0</v>
      </c>
      <c r="E26" s="58"/>
      <c r="F26" s="59">
        <f>'Geo.-Outcome'!I63</f>
        <v>13250</v>
      </c>
      <c r="G26" s="58"/>
      <c r="H26" s="59">
        <f>'Geo.-Outcome'!K63</f>
        <v>13250</v>
      </c>
      <c r="I26" s="58"/>
      <c r="J26" s="254">
        <f t="shared" ref="J26:J35" si="4">H26/$H$32</f>
        <v>0.26849037487335359</v>
      </c>
      <c r="K26" s="53"/>
      <c r="L26" s="239">
        <v>2019</v>
      </c>
      <c r="M26" s="240"/>
      <c r="N26" s="227">
        <v>51500000</v>
      </c>
      <c r="O26" s="227">
        <v>51500000</v>
      </c>
      <c r="P26" s="241">
        <f>M26+N26-O26</f>
        <v>0</v>
      </c>
    </row>
    <row r="27" spans="1:16" s="36" customFormat="1" ht="15" x14ac:dyDescent="0.25">
      <c r="A27" s="139" t="s">
        <v>61</v>
      </c>
      <c r="B27" s="59">
        <f>'Geo.-Outcome'!E64</f>
        <v>5500</v>
      </c>
      <c r="C27" s="58"/>
      <c r="D27" s="59">
        <f>'Geo.-Outcome'!G64</f>
        <v>0</v>
      </c>
      <c r="E27" s="58"/>
      <c r="F27" s="59">
        <f>'Geo.-Outcome'!I64</f>
        <v>5500</v>
      </c>
      <c r="G27" s="58"/>
      <c r="H27" s="59">
        <f>'Geo.-Outcome'!K64</f>
        <v>5500</v>
      </c>
      <c r="I27" s="58"/>
      <c r="J27" s="254">
        <f t="shared" si="4"/>
        <v>0.11144883485309018</v>
      </c>
      <c r="K27" s="53"/>
      <c r="L27" s="239">
        <v>2020</v>
      </c>
      <c r="M27" s="192"/>
      <c r="N27" s="227">
        <v>51500000</v>
      </c>
      <c r="O27" s="227">
        <v>51500000</v>
      </c>
      <c r="P27" s="241">
        <f>M27+N27-O27</f>
        <v>0</v>
      </c>
    </row>
    <row r="28" spans="1:16" s="36" customFormat="1" ht="15" x14ac:dyDescent="0.25">
      <c r="A28" s="139" t="s">
        <v>62</v>
      </c>
      <c r="B28" s="59">
        <f>'Geo.-Outcome'!E65</f>
        <v>5350</v>
      </c>
      <c r="C28" s="58"/>
      <c r="D28" s="59">
        <f>'Geo.-Outcome'!G65</f>
        <v>3800</v>
      </c>
      <c r="E28" s="58"/>
      <c r="F28" s="59">
        <f>'Geo.-Outcome'!I65</f>
        <v>9150</v>
      </c>
      <c r="G28" s="58"/>
      <c r="H28" s="59">
        <f>'Geo.-Outcome'!K65</f>
        <v>8950</v>
      </c>
      <c r="I28" s="58"/>
      <c r="J28" s="254">
        <f>H28/$H$32</f>
        <v>0.18135764944275581</v>
      </c>
      <c r="K28" s="53"/>
      <c r="L28" s="243">
        <v>2021</v>
      </c>
      <c r="M28" s="244"/>
      <c r="N28" s="227">
        <v>51500000</v>
      </c>
      <c r="O28" s="227">
        <v>51500000</v>
      </c>
      <c r="P28" s="241">
        <f>M28+N28-O28</f>
        <v>0</v>
      </c>
    </row>
    <row r="29" spans="1:16" s="36" customFormat="1" ht="15" x14ac:dyDescent="0.25">
      <c r="A29" s="139" t="s">
        <v>135</v>
      </c>
      <c r="B29" s="59">
        <f>'Geo.-Outcome'!E66</f>
        <v>6500</v>
      </c>
      <c r="C29" s="58"/>
      <c r="D29" s="59">
        <f>'Geo.-Outcome'!G66</f>
        <v>2200</v>
      </c>
      <c r="E29" s="58"/>
      <c r="F29" s="59">
        <f>'Geo.-Outcome'!I66</f>
        <v>8700</v>
      </c>
      <c r="G29" s="58"/>
      <c r="H29" s="59">
        <f>'Geo.-Outcome'!K66</f>
        <v>8650</v>
      </c>
      <c r="I29" s="58"/>
      <c r="J29" s="254">
        <f t="shared" si="4"/>
        <v>0.17527862208713271</v>
      </c>
      <c r="K29" s="53"/>
      <c r="L29" s="245" t="s">
        <v>33</v>
      </c>
      <c r="M29" s="246">
        <f>SUM(M25:M28)</f>
        <v>0</v>
      </c>
      <c r="N29" s="247">
        <f>SUM(N25:N28)</f>
        <v>206000000</v>
      </c>
      <c r="O29" s="247">
        <f>SUM(O25:O28)</f>
        <v>206000000</v>
      </c>
      <c r="P29" s="248">
        <f>SUM(P25:P28)</f>
        <v>0</v>
      </c>
    </row>
    <row r="30" spans="1:16" s="36" customFormat="1" ht="15" x14ac:dyDescent="0.25">
      <c r="A30" s="79" t="s">
        <v>6</v>
      </c>
      <c r="B30" s="59">
        <f>'Geo.-Outcome'!E68</f>
        <v>1900</v>
      </c>
      <c r="C30" s="137"/>
      <c r="D30" s="59">
        <f>'Geo.-Outcome'!G68</f>
        <v>0</v>
      </c>
      <c r="E30" s="137"/>
      <c r="F30" s="59">
        <f>'Geo.-Outcome'!I68</f>
        <v>1900</v>
      </c>
      <c r="G30" s="137"/>
      <c r="H30" s="135">
        <f>'Geo.-cost.category.'!K51</f>
        <v>2400</v>
      </c>
      <c r="I30" s="156"/>
      <c r="J30" s="254">
        <f t="shared" si="4"/>
        <v>4.8632218844984802E-2</v>
      </c>
      <c r="K30" s="38"/>
    </row>
    <row r="31" spans="1:16" s="36" customFormat="1" ht="15.75" x14ac:dyDescent="0.25">
      <c r="A31" s="139" t="s">
        <v>66</v>
      </c>
      <c r="B31" s="59">
        <f>'Geo.-Outcome'!E69</f>
        <v>7000</v>
      </c>
      <c r="C31" s="137"/>
      <c r="D31" s="135">
        <f>'Geo.-Outcome'!G69</f>
        <v>-6000</v>
      </c>
      <c r="E31" s="137"/>
      <c r="F31" s="59">
        <f>'Geo.-Outcome'!I69</f>
        <v>1000</v>
      </c>
      <c r="G31" s="137"/>
      <c r="H31" s="189" t="s">
        <v>83</v>
      </c>
      <c r="I31" s="137"/>
      <c r="J31" s="216"/>
      <c r="K31" s="138"/>
      <c r="L31" s="219" t="s">
        <v>116</v>
      </c>
      <c r="M31" s="224"/>
      <c r="N31" s="279"/>
      <c r="O31" s="279"/>
      <c r="P31" s="279"/>
    </row>
    <row r="32" spans="1:16" s="192" customFormat="1" ht="15" x14ac:dyDescent="0.25">
      <c r="A32" s="78" t="s">
        <v>84</v>
      </c>
      <c r="B32" s="55">
        <f>SUM(B25:B31)</f>
        <v>50000</v>
      </c>
      <c r="C32" s="190"/>
      <c r="D32" s="55">
        <f t="shared" ref="D32" si="5">SUM(D25:D31)</f>
        <v>0</v>
      </c>
      <c r="E32" s="190"/>
      <c r="F32" s="55">
        <f t="shared" ref="F32" si="6">SUM(F25:F31)</f>
        <v>50000</v>
      </c>
      <c r="G32" s="190"/>
      <c r="H32" s="55">
        <f>SUM(H25:H31)</f>
        <v>49350</v>
      </c>
      <c r="I32" s="190"/>
      <c r="J32" s="212">
        <f t="shared" si="4"/>
        <v>1</v>
      </c>
      <c r="K32" s="191"/>
      <c r="L32" s="36"/>
      <c r="M32" s="36"/>
      <c r="N32"/>
      <c r="O32"/>
      <c r="P32"/>
    </row>
    <row r="33" spans="1:16" ht="15" x14ac:dyDescent="0.25">
      <c r="A33" s="73" t="s">
        <v>79</v>
      </c>
      <c r="B33" s="166">
        <v>800</v>
      </c>
      <c r="C33" s="137"/>
      <c r="D33" s="49"/>
      <c r="E33" s="137"/>
      <c r="F33" s="135">
        <f>B33</f>
        <v>800</v>
      </c>
      <c r="G33" s="137"/>
      <c r="H33" s="135">
        <v>750</v>
      </c>
      <c r="I33" s="137"/>
      <c r="J33" s="254">
        <f t="shared" si="4"/>
        <v>1.5197568389057751E-2</v>
      </c>
      <c r="K33" s="60"/>
      <c r="L33" s="280" t="s">
        <v>100</v>
      </c>
      <c r="M33" s="234" t="s">
        <v>93</v>
      </c>
    </row>
    <row r="34" spans="1:16" ht="15" x14ac:dyDescent="0.25">
      <c r="A34" s="73" t="s">
        <v>5</v>
      </c>
      <c r="B34" s="166">
        <v>660</v>
      </c>
      <c r="C34" s="137"/>
      <c r="D34" s="49"/>
      <c r="E34" s="137"/>
      <c r="F34" s="135">
        <f>B34</f>
        <v>660</v>
      </c>
      <c r="G34" s="137"/>
      <c r="H34" s="135">
        <v>600</v>
      </c>
      <c r="I34" s="137"/>
      <c r="J34" s="254">
        <f t="shared" si="4"/>
        <v>1.2158054711246201E-2</v>
      </c>
      <c r="K34" s="38"/>
      <c r="L34" s="235">
        <v>2018</v>
      </c>
      <c r="M34" s="238">
        <v>30000</v>
      </c>
      <c r="N34" s="53"/>
      <c r="O34" s="53"/>
      <c r="P34" s="53"/>
    </row>
    <row r="35" spans="1:16" ht="15" x14ac:dyDescent="0.25">
      <c r="A35" s="73" t="s">
        <v>136</v>
      </c>
      <c r="B35" s="166">
        <v>3290</v>
      </c>
      <c r="C35" s="137"/>
      <c r="D35" s="49"/>
      <c r="E35" s="137"/>
      <c r="F35" s="135">
        <f>B35</f>
        <v>3290</v>
      </c>
      <c r="G35" s="137"/>
      <c r="H35" s="135">
        <f>0.07*(SUM(H32:H34)-H10)</f>
        <v>3318.0000000000005</v>
      </c>
      <c r="I35" s="137"/>
      <c r="J35" s="254">
        <f t="shared" si="4"/>
        <v>6.72340425531915E-2</v>
      </c>
      <c r="K35" s="38"/>
      <c r="L35" s="239">
        <v>2019</v>
      </c>
      <c r="M35" s="242">
        <v>25000</v>
      </c>
      <c r="N35" s="53"/>
      <c r="O35" s="53"/>
      <c r="P35" s="53"/>
    </row>
    <row r="36" spans="1:16" ht="15.75" thickBot="1" x14ac:dyDescent="0.3">
      <c r="A36" s="104" t="s">
        <v>137</v>
      </c>
      <c r="B36" s="142">
        <f>SUM(B32:B35)</f>
        <v>54750</v>
      </c>
      <c r="C36" s="105"/>
      <c r="D36" s="142">
        <f t="shared" ref="D36" si="7">SUM(D32:D35)</f>
        <v>0</v>
      </c>
      <c r="E36" s="105"/>
      <c r="F36" s="142">
        <f t="shared" ref="F36" si="8">SUM(F32:F35)</f>
        <v>54750</v>
      </c>
      <c r="G36" s="105"/>
      <c r="H36" s="142">
        <f>SUM(H32:H35)</f>
        <v>54018</v>
      </c>
      <c r="I36" s="105"/>
      <c r="J36" s="255">
        <f>(H36-B36)/B36</f>
        <v>-1.336986301369863E-2</v>
      </c>
      <c r="K36" s="38"/>
      <c r="L36" s="239">
        <v>2020</v>
      </c>
      <c r="M36" s="242">
        <v>-20000</v>
      </c>
      <c r="N36" s="53"/>
      <c r="O36" s="53"/>
      <c r="P36" s="53"/>
    </row>
    <row r="37" spans="1:16" ht="15.75" thickTop="1" x14ac:dyDescent="0.25">
      <c r="A37" s="80"/>
      <c r="B37" s="55"/>
      <c r="C37" s="50"/>
      <c r="D37" s="55"/>
      <c r="E37" s="50"/>
      <c r="F37" s="55"/>
      <c r="G37" s="50"/>
      <c r="H37" s="55"/>
      <c r="I37" s="50"/>
      <c r="J37" s="212"/>
      <c r="K37" s="53"/>
      <c r="L37" s="243">
        <v>2021</v>
      </c>
      <c r="M37" s="242">
        <v>-50000</v>
      </c>
      <c r="N37" s="53"/>
      <c r="O37" s="53"/>
      <c r="P37" s="53"/>
    </row>
    <row r="38" spans="1:16" s="36" customFormat="1" ht="15" x14ac:dyDescent="0.25">
      <c r="A38" s="249" t="s">
        <v>91</v>
      </c>
      <c r="B38" s="98">
        <f>B36-B10</f>
        <v>51500</v>
      </c>
      <c r="C38" s="99"/>
      <c r="D38" s="98"/>
      <c r="E38" s="99"/>
      <c r="F38" s="98">
        <f>F36-F10</f>
        <v>51500</v>
      </c>
      <c r="G38" s="99"/>
      <c r="H38" s="98">
        <f>H36-H10</f>
        <v>50718</v>
      </c>
      <c r="I38" s="98"/>
      <c r="J38" s="98"/>
      <c r="K38" s="53"/>
      <c r="L38" s="245" t="s">
        <v>33</v>
      </c>
      <c r="M38" s="248">
        <f>SUM(M34:M37)</f>
        <v>-15000</v>
      </c>
      <c r="N38" s="53"/>
      <c r="O38" s="53"/>
      <c r="P38" s="53"/>
    </row>
    <row r="39" spans="1:16" s="36" customFormat="1" ht="15.75" thickBot="1" x14ac:dyDescent="0.3">
      <c r="A39" s="100" t="s">
        <v>86</v>
      </c>
      <c r="B39" s="142">
        <f>B19-B38</f>
        <v>0</v>
      </c>
      <c r="C39" s="193"/>
      <c r="D39" s="142"/>
      <c r="E39" s="193"/>
      <c r="F39" s="142">
        <f>F19-F38</f>
        <v>0</v>
      </c>
      <c r="G39" s="193"/>
      <c r="H39" s="142">
        <f>H19-H38</f>
        <v>2382</v>
      </c>
      <c r="I39" s="142"/>
      <c r="J39" s="142"/>
      <c r="K39" s="53"/>
    </row>
    <row r="40" spans="1:16" s="36" customFormat="1" ht="15.75" thickTop="1" x14ac:dyDescent="0.25">
      <c r="A40" s="80"/>
      <c r="B40" s="55"/>
      <c r="C40" s="50"/>
      <c r="D40" s="55"/>
      <c r="E40" s="50"/>
      <c r="F40" s="55"/>
      <c r="G40" s="50"/>
      <c r="H40" s="55"/>
      <c r="I40" s="50"/>
      <c r="J40" s="212"/>
      <c r="K40" s="53"/>
    </row>
    <row r="41" spans="1:16" s="36" customFormat="1" ht="15" x14ac:dyDescent="0.25">
      <c r="A41" s="143" t="s">
        <v>104</v>
      </c>
      <c r="B41" s="179"/>
      <c r="C41" s="179"/>
      <c r="D41" s="179"/>
      <c r="E41" s="179"/>
      <c r="F41" s="179"/>
      <c r="G41" s="179"/>
      <c r="H41" s="179"/>
      <c r="I41" s="179"/>
      <c r="J41" s="179"/>
      <c r="K41" s="53"/>
    </row>
    <row r="42" spans="1:16" s="36" customFormat="1" ht="15" x14ac:dyDescent="0.25">
      <c r="A42" s="157"/>
      <c r="B42" s="134"/>
      <c r="C42" s="97"/>
      <c r="D42" s="134"/>
      <c r="E42" s="97"/>
      <c r="F42" s="134"/>
      <c r="G42" s="97"/>
      <c r="H42" s="134"/>
      <c r="I42" s="97"/>
      <c r="J42" s="257"/>
      <c r="K42" s="53"/>
      <c r="L42" s="53"/>
      <c r="M42" s="54"/>
      <c r="N42" s="53"/>
      <c r="O42" s="53"/>
      <c r="P42" s="53"/>
    </row>
    <row r="43" spans="1:16" ht="15" x14ac:dyDescent="0.25">
      <c r="A43" s="79" t="s">
        <v>54</v>
      </c>
      <c r="B43" s="135">
        <f>'Geo.-cost.category.'!E55</f>
        <v>11700</v>
      </c>
      <c r="C43" s="137"/>
      <c r="D43" s="135">
        <f>'Geo.-cost.category.'!G55</f>
        <v>300</v>
      </c>
      <c r="E43" s="137"/>
      <c r="F43" s="135">
        <f>'Geo.-cost.category.'!I55</f>
        <v>12000</v>
      </c>
      <c r="G43" s="137"/>
      <c r="H43" s="135">
        <f>'Geo.-cost.category.'!K55</f>
        <v>13050</v>
      </c>
      <c r="I43" s="137"/>
      <c r="J43" s="254">
        <f t="shared" ref="J43:J45" si="9">H43/$H$32</f>
        <v>0.26443768996960487</v>
      </c>
    </row>
    <row r="44" spans="1:16" ht="15" x14ac:dyDescent="0.25">
      <c r="A44" s="79" t="s">
        <v>71</v>
      </c>
      <c r="B44" s="135">
        <f>'Geo.-cost.category.'!E56</f>
        <v>14200</v>
      </c>
      <c r="C44" s="137"/>
      <c r="D44" s="135">
        <f>'Geo.-cost.category.'!G56</f>
        <v>5700</v>
      </c>
      <c r="E44" s="137"/>
      <c r="F44" s="135">
        <f>'Geo.-cost.category.'!I56</f>
        <v>19900</v>
      </c>
      <c r="G44" s="137"/>
      <c r="H44" s="135">
        <f>'Geo.-cost.category.'!K56</f>
        <v>19100</v>
      </c>
      <c r="I44" s="137"/>
      <c r="J44" s="254">
        <f t="shared" si="9"/>
        <v>0.38703140830800403</v>
      </c>
    </row>
    <row r="45" spans="1:16" ht="15" x14ac:dyDescent="0.25">
      <c r="A45" s="79" t="s">
        <v>64</v>
      </c>
      <c r="B45" s="135">
        <f>'Geo.-cost.category.'!E57</f>
        <v>17100</v>
      </c>
      <c r="C45" s="137"/>
      <c r="D45" s="135">
        <f>'Geo.-cost.category.'!G57</f>
        <v>0</v>
      </c>
      <c r="E45" s="137"/>
      <c r="F45" s="135">
        <f>'Geo.-cost.category.'!I57</f>
        <v>17100</v>
      </c>
      <c r="G45" s="137"/>
      <c r="H45" s="135">
        <f>'Geo.-cost.category.'!K57</f>
        <v>17200</v>
      </c>
      <c r="I45" s="137"/>
      <c r="J45" s="254">
        <f t="shared" si="9"/>
        <v>0.3485309017223911</v>
      </c>
    </row>
    <row r="46" spans="1:16" s="36" customFormat="1" ht="15" x14ac:dyDescent="0.25">
      <c r="A46" s="139" t="s">
        <v>68</v>
      </c>
      <c r="B46" s="135">
        <f>'Geo.-Outcome'!E69</f>
        <v>7000</v>
      </c>
      <c r="C46" s="156"/>
      <c r="D46" s="135">
        <f>'Geo.-Outcome'!G69</f>
        <v>-6000</v>
      </c>
      <c r="E46" s="156"/>
      <c r="F46" s="135">
        <f>'Geo.-Outcome'!I69</f>
        <v>1000</v>
      </c>
      <c r="G46" s="156"/>
      <c r="H46" s="189"/>
      <c r="I46" s="156"/>
      <c r="J46" s="216"/>
      <c r="K46" s="53"/>
      <c r="L46" s="53"/>
      <c r="M46" s="54"/>
      <c r="N46" s="53"/>
      <c r="O46" s="53"/>
      <c r="P46" s="53"/>
    </row>
    <row r="47" spans="1:16" s="36" customFormat="1" ht="15.75" thickBot="1" x14ac:dyDescent="0.3">
      <c r="A47" s="141" t="s">
        <v>33</v>
      </c>
      <c r="B47" s="61">
        <f>SUM(B43:B46)</f>
        <v>50000</v>
      </c>
      <c r="C47" s="62"/>
      <c r="D47" s="61">
        <f>SUM(D43:D46)</f>
        <v>0</v>
      </c>
      <c r="E47" s="62"/>
      <c r="F47" s="61">
        <f>SUM(F43:F46)</f>
        <v>50000</v>
      </c>
      <c r="G47" s="62"/>
      <c r="H47" s="61">
        <f>SUM(H43:H46)</f>
        <v>49350</v>
      </c>
      <c r="I47" s="62"/>
      <c r="J47" s="255">
        <f t="shared" ref="J47" si="10">H47/$H$32</f>
        <v>1</v>
      </c>
      <c r="K47" s="53"/>
      <c r="L47" s="53"/>
      <c r="M47" s="54"/>
      <c r="N47" s="53"/>
      <c r="O47" s="53"/>
      <c r="P47" s="53"/>
    </row>
    <row r="48" spans="1:16" s="36" customFormat="1" ht="15.75" thickTop="1" x14ac:dyDescent="0.25">
      <c r="A48" s="41"/>
      <c r="B48" s="55"/>
      <c r="C48" s="50"/>
      <c r="D48" s="55"/>
      <c r="E48" s="50"/>
      <c r="F48" s="55"/>
      <c r="G48" s="50"/>
      <c r="H48" s="55"/>
      <c r="I48" s="50"/>
      <c r="J48" s="212"/>
      <c r="K48" s="53"/>
      <c r="L48" s="53"/>
      <c r="M48" s="54"/>
      <c r="N48" s="53"/>
      <c r="O48" s="53"/>
      <c r="P48" s="53"/>
    </row>
    <row r="49" spans="1:16" s="36" customFormat="1" ht="15" x14ac:dyDescent="0.25">
      <c r="A49" s="118" t="s">
        <v>85</v>
      </c>
      <c r="B49" s="179"/>
      <c r="C49" s="179"/>
      <c r="D49" s="179"/>
      <c r="E49" s="179"/>
      <c r="F49" s="179"/>
      <c r="G49" s="179"/>
      <c r="H49" s="179"/>
      <c r="I49" s="179"/>
      <c r="J49" s="179"/>
      <c r="K49" s="53"/>
      <c r="L49" s="53"/>
      <c r="M49" s="54"/>
      <c r="N49" s="53"/>
      <c r="O49" s="53"/>
      <c r="P49" s="53"/>
    </row>
    <row r="50" spans="1:16" ht="15" x14ac:dyDescent="0.25">
      <c r="A50" s="74" t="s">
        <v>37</v>
      </c>
      <c r="B50" s="134"/>
      <c r="C50" s="40"/>
      <c r="D50" s="134"/>
      <c r="E50" s="40"/>
      <c r="F50" s="134"/>
      <c r="G50" s="40"/>
      <c r="H50" s="51"/>
      <c r="I50" s="40"/>
      <c r="J50" s="257"/>
      <c r="K50" s="38"/>
      <c r="L50" s="10"/>
      <c r="M50" s="10"/>
      <c r="N50" s="10"/>
      <c r="O50" s="10"/>
      <c r="P50" s="10"/>
    </row>
    <row r="51" spans="1:16" ht="15" x14ac:dyDescent="0.25">
      <c r="A51" s="81" t="s">
        <v>38</v>
      </c>
      <c r="B51" s="57">
        <f>'Geo.-cost.category.'!E22</f>
        <v>36000</v>
      </c>
      <c r="C51" s="56"/>
      <c r="D51" s="57">
        <f>'Geo.-cost.category.'!G22</f>
        <v>1300</v>
      </c>
      <c r="E51" s="56"/>
      <c r="F51" s="57">
        <f>'Geo.-cost.category.'!I22</f>
        <v>37300</v>
      </c>
      <c r="G51" s="56"/>
      <c r="H51" s="57">
        <f>'Geo.-cost.category.'!K22</f>
        <v>37700</v>
      </c>
      <c r="I51" s="56"/>
      <c r="J51" s="254">
        <f t="shared" ref="J51:J54" si="11">H51/$H$32</f>
        <v>0.76393110435663625</v>
      </c>
      <c r="K51" s="38"/>
      <c r="L51" s="10"/>
      <c r="M51" s="10"/>
      <c r="N51" s="10"/>
      <c r="O51" s="10"/>
      <c r="P51" s="10"/>
    </row>
    <row r="52" spans="1:16" ht="15" x14ac:dyDescent="0.25">
      <c r="A52" s="73" t="s">
        <v>39</v>
      </c>
      <c r="B52" s="59">
        <f>'Geo.-cost.category.'!E37</f>
        <v>3600</v>
      </c>
      <c r="C52" s="58"/>
      <c r="D52" s="59">
        <f>'Geo.-cost.category.'!G37</f>
        <v>4700</v>
      </c>
      <c r="E52" s="58"/>
      <c r="F52" s="59">
        <f>'Geo.-cost.category.'!I37</f>
        <v>8300</v>
      </c>
      <c r="G52" s="58"/>
      <c r="H52" s="59">
        <f>'Geo.-cost.category.'!K37</f>
        <v>7750</v>
      </c>
      <c r="I52" s="58"/>
      <c r="J52" s="254">
        <f t="shared" si="11"/>
        <v>0.15704154002026344</v>
      </c>
      <c r="K52" s="60"/>
      <c r="L52" s="10"/>
      <c r="M52" s="10"/>
      <c r="N52" s="10"/>
      <c r="O52" s="10"/>
      <c r="P52" s="10"/>
    </row>
    <row r="53" spans="1:16" ht="15" x14ac:dyDescent="0.25">
      <c r="A53" s="73" t="s">
        <v>50</v>
      </c>
      <c r="B53" s="59">
        <f>'Geo.-cost.category.'!E44</f>
        <v>1500</v>
      </c>
      <c r="C53" s="58"/>
      <c r="D53" s="59">
        <f>'Geo.-cost.category.'!G44</f>
        <v>0</v>
      </c>
      <c r="E53" s="58"/>
      <c r="F53" s="59">
        <f>'Geo.-cost.category.'!I44</f>
        <v>1500</v>
      </c>
      <c r="G53" s="58"/>
      <c r="H53" s="59">
        <f>'Geo.-cost.category.'!K44</f>
        <v>1500</v>
      </c>
      <c r="I53" s="58"/>
      <c r="J53" s="254">
        <f t="shared" si="11"/>
        <v>3.0395136778115502E-2</v>
      </c>
      <c r="K53" s="38"/>
      <c r="L53" s="10"/>
      <c r="M53" s="10"/>
      <c r="N53" s="10"/>
      <c r="O53" s="10"/>
      <c r="P53" s="10"/>
    </row>
    <row r="54" spans="1:16" s="36" customFormat="1" ht="15" x14ac:dyDescent="0.25">
      <c r="A54" s="73" t="s">
        <v>106</v>
      </c>
      <c r="B54" s="135">
        <f>B30</f>
        <v>1900</v>
      </c>
      <c r="C54" s="137"/>
      <c r="D54" s="135">
        <f t="shared" ref="D54" si="12">D30</f>
        <v>0</v>
      </c>
      <c r="E54" s="137"/>
      <c r="F54" s="135">
        <f t="shared" ref="F54:F55" si="13">F30</f>
        <v>1900</v>
      </c>
      <c r="G54" s="137"/>
      <c r="H54" s="135">
        <f>'Geo.-cost.category.'!K51</f>
        <v>2400</v>
      </c>
      <c r="I54" s="137"/>
      <c r="J54" s="254">
        <f t="shared" si="11"/>
        <v>4.8632218844984802E-2</v>
      </c>
      <c r="K54" s="38"/>
      <c r="L54" s="10"/>
      <c r="M54" s="10"/>
      <c r="N54" s="10"/>
      <c r="O54" s="10"/>
      <c r="P54" s="10"/>
    </row>
    <row r="55" spans="1:16" s="36" customFormat="1" ht="15" x14ac:dyDescent="0.25">
      <c r="A55" s="73" t="s">
        <v>68</v>
      </c>
      <c r="B55" s="135">
        <f>B31</f>
        <v>7000</v>
      </c>
      <c r="C55" s="137"/>
      <c r="D55" s="135">
        <f t="shared" ref="D55" si="14">D31</f>
        <v>-6000</v>
      </c>
      <c r="E55" s="137"/>
      <c r="F55" s="135">
        <f t="shared" si="13"/>
        <v>1000</v>
      </c>
      <c r="G55" s="137"/>
      <c r="H55" s="189"/>
      <c r="I55" s="137"/>
      <c r="J55" s="216"/>
      <c r="K55" s="38"/>
      <c r="L55" s="10"/>
      <c r="M55" s="10"/>
      <c r="N55" s="10"/>
      <c r="O55" s="10"/>
      <c r="P55" s="10"/>
    </row>
    <row r="56" spans="1:16" ht="15.75" thickBot="1" x14ac:dyDescent="0.3">
      <c r="A56" s="82" t="s">
        <v>33</v>
      </c>
      <c r="B56" s="61">
        <f>SUM(B51:B55)</f>
        <v>50000</v>
      </c>
      <c r="C56" s="62"/>
      <c r="D56" s="61">
        <f t="shared" ref="D56" si="15">SUM(D51:D55)</f>
        <v>0</v>
      </c>
      <c r="E56" s="62"/>
      <c r="F56" s="61">
        <f t="shared" ref="F56" si="16">SUM(F51:F55)</f>
        <v>50000</v>
      </c>
      <c r="G56" s="62"/>
      <c r="H56" s="61">
        <f>SUM(H51:H55)</f>
        <v>49350</v>
      </c>
      <c r="I56" s="62"/>
      <c r="J56" s="255">
        <f t="shared" ref="J56" si="17">H56/$H$32</f>
        <v>1</v>
      </c>
      <c r="K56" s="63"/>
      <c r="L56" s="10"/>
      <c r="M56" s="10"/>
      <c r="N56" s="10"/>
      <c r="O56" s="10"/>
      <c r="P56" s="10"/>
    </row>
    <row r="57" spans="1:16" ht="15.75" thickTop="1" x14ac:dyDescent="0.25">
      <c r="A57" s="80"/>
      <c r="B57" s="41"/>
      <c r="C57" s="40"/>
      <c r="D57" s="41"/>
      <c r="E57" s="40"/>
      <c r="F57" s="41"/>
      <c r="G57" s="40"/>
      <c r="H57" s="41"/>
      <c r="I57" s="39"/>
      <c r="J57" s="201"/>
      <c r="K57" s="38"/>
      <c r="L57" s="10"/>
      <c r="M57" s="10"/>
      <c r="N57" s="10"/>
      <c r="O57" s="10"/>
      <c r="P57" s="10"/>
    </row>
    <row r="58" spans="1:16" s="36" customFormat="1" ht="15" x14ac:dyDescent="0.25">
      <c r="A58" s="143" t="s">
        <v>75</v>
      </c>
      <c r="B58" s="179"/>
      <c r="C58" s="179"/>
      <c r="D58" s="179"/>
      <c r="E58" s="179"/>
      <c r="F58" s="179"/>
      <c r="G58" s="179"/>
      <c r="H58" s="179"/>
      <c r="I58" s="179"/>
      <c r="J58" s="258"/>
      <c r="K58" s="38"/>
      <c r="L58" s="10"/>
      <c r="M58" s="10"/>
      <c r="N58" s="10"/>
      <c r="O58" s="10"/>
      <c r="P58" s="10"/>
    </row>
    <row r="59" spans="1:16" s="36" customFormat="1" ht="15" x14ac:dyDescent="0.25">
      <c r="A59" s="157" t="s">
        <v>72</v>
      </c>
      <c r="B59" s="134">
        <v>2021</v>
      </c>
      <c r="C59" s="97"/>
      <c r="D59" s="134"/>
      <c r="E59" s="97"/>
      <c r="F59" s="134">
        <v>2021</v>
      </c>
      <c r="G59" s="97"/>
      <c r="H59" s="144">
        <v>2021</v>
      </c>
      <c r="I59" s="97"/>
      <c r="J59" s="257"/>
      <c r="K59" s="38"/>
      <c r="L59" s="10"/>
      <c r="M59" s="10"/>
      <c r="N59" s="10"/>
      <c r="O59" s="10"/>
      <c r="P59" s="10"/>
    </row>
    <row r="60" spans="1:16" ht="30" x14ac:dyDescent="0.25">
      <c r="A60" s="5" t="s">
        <v>77</v>
      </c>
      <c r="B60" s="106">
        <f>B10/((SUM(B25:B31)-B10))</f>
        <v>6.9518716577540107E-2</v>
      </c>
      <c r="C60" s="107"/>
      <c r="D60" s="106"/>
      <c r="E60" s="107"/>
      <c r="F60" s="106">
        <f>F10/((SUM(F25:F31)-F10))</f>
        <v>6.9518716577540107E-2</v>
      </c>
      <c r="G60" s="107"/>
      <c r="H60" s="106">
        <f>H10/((SUM(H25:H31)-H10))</f>
        <v>7.1661237785016291E-2</v>
      </c>
      <c r="I60" s="107"/>
      <c r="J60" s="259"/>
      <c r="K60" s="38"/>
      <c r="L60" s="10"/>
      <c r="M60" s="10"/>
      <c r="N60" s="10"/>
      <c r="O60" s="10"/>
      <c r="P60" s="10"/>
    </row>
    <row r="61" spans="1:16" s="36" customFormat="1" ht="30" x14ac:dyDescent="0.25">
      <c r="A61" s="265" t="s">
        <v>78</v>
      </c>
      <c r="B61" s="266">
        <f>B12/((SUM(B25:B31)-B10))</f>
        <v>0.27807486631016043</v>
      </c>
      <c r="C61" s="267"/>
      <c r="D61" s="266"/>
      <c r="E61" s="267"/>
      <c r="F61" s="266">
        <f>F12/((SUM(F25:F31)-F10))</f>
        <v>0.27807486631016043</v>
      </c>
      <c r="G61" s="267"/>
      <c r="H61" s="266">
        <f>H12/((SUM(H25:H31)-H10))</f>
        <v>0.28338762214983715</v>
      </c>
      <c r="I61" s="267"/>
      <c r="J61" s="268"/>
      <c r="K61" s="38"/>
      <c r="L61" s="10"/>
      <c r="M61" s="10"/>
      <c r="N61" s="10"/>
      <c r="O61" s="10"/>
      <c r="P61" s="10"/>
    </row>
    <row r="62" spans="1:16" ht="30" x14ac:dyDescent="0.25">
      <c r="A62" s="5" t="s">
        <v>151</v>
      </c>
      <c r="B62" s="106">
        <f>B33/((SUM(B25:B31)-B10))</f>
        <v>1.7112299465240642E-2</v>
      </c>
      <c r="C62" s="107"/>
      <c r="D62" s="106"/>
      <c r="E62" s="107"/>
      <c r="F62" s="106">
        <f>F33/((SUM(F25:F31)-F10))</f>
        <v>1.7112299465240642E-2</v>
      </c>
      <c r="G62" s="107"/>
      <c r="H62" s="106">
        <f>H33/((SUM(H25:H31)-H10))</f>
        <v>1.6286644951140065E-2</v>
      </c>
      <c r="I62" s="107"/>
      <c r="J62" s="259"/>
      <c r="K62" s="38"/>
      <c r="L62" s="10"/>
      <c r="M62" s="10"/>
      <c r="N62" s="10"/>
      <c r="O62" s="10"/>
      <c r="P62" s="10"/>
    </row>
    <row r="63" spans="1:16" ht="15" customHeight="1" x14ac:dyDescent="0.25">
      <c r="A63" s="265" t="s">
        <v>53</v>
      </c>
      <c r="B63" s="266">
        <f>B54/B19</f>
        <v>3.6893203883495145E-2</v>
      </c>
      <c r="C63" s="267"/>
      <c r="D63" s="266"/>
      <c r="E63" s="267"/>
      <c r="F63" s="266">
        <f>F54/F19</f>
        <v>3.6893203883495145E-2</v>
      </c>
      <c r="G63" s="267"/>
      <c r="H63" s="266">
        <f>H54/H19</f>
        <v>4.519774011299435E-2</v>
      </c>
      <c r="I63" s="267"/>
      <c r="J63" s="268"/>
      <c r="K63" s="38"/>
      <c r="L63" s="10"/>
      <c r="M63" s="10"/>
      <c r="N63" s="10"/>
      <c r="O63" s="10"/>
      <c r="P63" s="10"/>
    </row>
    <row r="64" spans="1:16" ht="30" x14ac:dyDescent="0.25">
      <c r="A64" s="5" t="s">
        <v>87</v>
      </c>
      <c r="B64" s="106">
        <f>B35/(B38-B35)</f>
        <v>6.8243103090645088E-2</v>
      </c>
      <c r="C64" s="107"/>
      <c r="D64" s="106"/>
      <c r="E64" s="107"/>
      <c r="F64" s="106">
        <f>F35/(F38-F35)</f>
        <v>6.8243103090645088E-2</v>
      </c>
      <c r="G64" s="107"/>
      <c r="H64" s="106">
        <f>H35/(H38-H35)</f>
        <v>7.0000000000000007E-2</v>
      </c>
      <c r="I64" s="107"/>
      <c r="J64" s="259"/>
      <c r="K64" s="10"/>
      <c r="L64" s="10"/>
      <c r="M64" s="10"/>
      <c r="N64" s="10"/>
      <c r="O64" s="10"/>
      <c r="P64" s="10"/>
    </row>
    <row r="65" spans="1:16" ht="30" x14ac:dyDescent="0.25">
      <c r="A65" s="265" t="s">
        <v>145</v>
      </c>
      <c r="B65" s="269">
        <f>'Geo.-cost.category.'!E22/('Geo.-cost.category.'!E22+'Geo.-cost.category.'!E37)</f>
        <v>0.90909090909090906</v>
      </c>
      <c r="C65" s="267"/>
      <c r="D65" s="269"/>
      <c r="E65" s="267"/>
      <c r="F65" s="269">
        <f>'Geo.-cost.category.'!I22/('Geo.-cost.category.'!I22+'Geo.-cost.category.'!I37)</f>
        <v>0.81798245614035092</v>
      </c>
      <c r="G65" s="267"/>
      <c r="H65" s="269">
        <f>'Geo.-cost.category.'!K22/('Geo.-cost.category.'!K22+'Geo.-cost.category.'!K37)</f>
        <v>0.82948294829482949</v>
      </c>
      <c r="I65" s="267"/>
      <c r="J65" s="268"/>
      <c r="K65" s="10"/>
      <c r="L65" s="10"/>
      <c r="M65" s="10"/>
      <c r="N65" s="10"/>
      <c r="O65" s="10"/>
      <c r="P65" s="10"/>
    </row>
    <row r="66" spans="1:16" s="36" customFormat="1" ht="30" x14ac:dyDescent="0.25">
      <c r="A66" s="170" t="s">
        <v>142</v>
      </c>
      <c r="B66" s="171">
        <f>B39/B15</f>
        <v>0</v>
      </c>
      <c r="C66" s="172"/>
      <c r="D66" s="171"/>
      <c r="E66" s="172"/>
      <c r="F66" s="171">
        <f>F39/F15</f>
        <v>0</v>
      </c>
      <c r="G66" s="172"/>
      <c r="H66" s="171">
        <f>H39/H15</f>
        <v>4.6252427184466018E-2</v>
      </c>
      <c r="I66" s="172"/>
      <c r="J66" s="260"/>
      <c r="K66" s="10"/>
      <c r="L66" s="10"/>
      <c r="M66" s="10"/>
      <c r="N66" s="10"/>
      <c r="O66" s="10"/>
      <c r="P66" s="10"/>
    </row>
    <row r="67" spans="1:16" ht="7.5" customHeight="1" x14ac:dyDescent="0.25">
      <c r="A67" s="41"/>
      <c r="B67" s="131"/>
      <c r="C67" s="40"/>
      <c r="D67" s="131"/>
      <c r="E67" s="40"/>
      <c r="F67" s="131"/>
      <c r="G67" s="40"/>
      <c r="H67" s="41"/>
      <c r="I67" s="39"/>
      <c r="J67" s="201"/>
      <c r="K67" s="10"/>
      <c r="L67" s="10"/>
      <c r="M67" s="10"/>
      <c r="N67" s="10"/>
      <c r="O67" s="10"/>
      <c r="P67" s="10"/>
    </row>
    <row r="68" spans="1:16" ht="29.45" customHeight="1" x14ac:dyDescent="0.25">
      <c r="A68" s="304" t="s">
        <v>80</v>
      </c>
      <c r="B68" s="304"/>
      <c r="C68" s="304"/>
      <c r="D68" s="304"/>
      <c r="E68" s="304"/>
      <c r="F68" s="304"/>
      <c r="G68" s="304"/>
      <c r="H68" s="304"/>
      <c r="I68" s="304"/>
      <c r="J68" s="304"/>
      <c r="K68" s="10"/>
      <c r="L68" s="10"/>
      <c r="M68" s="10"/>
      <c r="N68" s="10"/>
      <c r="O68" s="10"/>
      <c r="P68" s="10"/>
    </row>
    <row r="69" spans="1:16" ht="15" x14ac:dyDescent="0.25">
      <c r="A69" s="41"/>
      <c r="B69" s="131"/>
      <c r="C69" s="40"/>
      <c r="D69" s="131"/>
      <c r="E69" s="40"/>
      <c r="F69" s="131"/>
      <c r="G69" s="40"/>
      <c r="H69" s="41"/>
      <c r="I69" s="39"/>
      <c r="J69" s="201"/>
      <c r="K69" s="10"/>
      <c r="L69" s="10"/>
      <c r="M69" s="10"/>
      <c r="N69" s="10"/>
      <c r="O69" s="10"/>
      <c r="P69" s="10"/>
    </row>
    <row r="70" spans="1:16" ht="15" x14ac:dyDescent="0.25">
      <c r="A70" s="41"/>
      <c r="B70" s="131"/>
      <c r="C70" s="40"/>
      <c r="D70" s="131"/>
      <c r="E70" s="40"/>
      <c r="F70" s="131"/>
      <c r="G70" s="40"/>
      <c r="H70" s="41"/>
      <c r="I70" s="39"/>
      <c r="J70" s="201"/>
      <c r="K70" s="10"/>
      <c r="L70" s="10"/>
      <c r="M70" s="10"/>
      <c r="N70" s="10"/>
      <c r="O70" s="10"/>
      <c r="P70" s="10"/>
    </row>
    <row r="71" spans="1:16" ht="15" x14ac:dyDescent="0.25">
      <c r="A71" s="41"/>
      <c r="B71" s="131"/>
      <c r="C71" s="40"/>
      <c r="D71" s="131"/>
      <c r="E71" s="40"/>
      <c r="F71" s="131"/>
      <c r="G71" s="40"/>
      <c r="H71" s="41"/>
      <c r="I71" s="39"/>
      <c r="J71" s="201"/>
      <c r="K71" s="10"/>
      <c r="L71" s="10"/>
      <c r="M71" s="10"/>
      <c r="N71" s="10"/>
      <c r="O71" s="10"/>
      <c r="P71" s="10"/>
    </row>
    <row r="72" spans="1:16" ht="15" x14ac:dyDescent="0.25">
      <c r="A72" s="41"/>
      <c r="B72" s="131"/>
      <c r="C72" s="40"/>
      <c r="D72" s="131"/>
      <c r="E72" s="40"/>
      <c r="F72" s="131"/>
      <c r="G72" s="40"/>
      <c r="H72" s="41"/>
      <c r="I72" s="39"/>
      <c r="J72" s="201"/>
      <c r="K72" s="10"/>
      <c r="L72" s="10"/>
      <c r="M72" s="10"/>
      <c r="N72" s="10"/>
      <c r="O72" s="10"/>
      <c r="P72" s="10"/>
    </row>
    <row r="73" spans="1:16" ht="15" x14ac:dyDescent="0.25">
      <c r="A73" s="41"/>
      <c r="B73" s="131"/>
      <c r="C73" s="40"/>
      <c r="D73" s="131"/>
      <c r="E73" s="40"/>
      <c r="F73" s="131"/>
      <c r="G73" s="40"/>
      <c r="H73" s="41"/>
      <c r="I73" s="39"/>
      <c r="J73" s="201"/>
      <c r="K73" s="10"/>
      <c r="L73" s="10"/>
      <c r="M73" s="10"/>
      <c r="N73" s="10"/>
      <c r="O73" s="10"/>
      <c r="P73" s="10"/>
    </row>
    <row r="74" spans="1:16" ht="15" x14ac:dyDescent="0.25">
      <c r="A74" s="41"/>
      <c r="B74" s="131"/>
      <c r="C74" s="40"/>
      <c r="D74" s="131"/>
      <c r="E74" s="40"/>
      <c r="F74" s="131"/>
      <c r="G74" s="40"/>
      <c r="H74" s="41"/>
      <c r="I74" s="39"/>
      <c r="J74" s="201"/>
      <c r="K74" s="10"/>
      <c r="L74" s="10"/>
      <c r="M74" s="10"/>
      <c r="N74" s="10"/>
      <c r="O74" s="10"/>
      <c r="P74" s="10"/>
    </row>
    <row r="75" spans="1:16" ht="15" x14ac:dyDescent="0.25">
      <c r="A75" s="41"/>
      <c r="B75" s="131"/>
      <c r="C75" s="40"/>
      <c r="D75" s="131"/>
      <c r="E75" s="40"/>
      <c r="F75" s="131"/>
      <c r="G75" s="40"/>
      <c r="H75" s="41"/>
      <c r="I75" s="39"/>
      <c r="J75" s="201"/>
      <c r="K75" s="10"/>
      <c r="L75" s="10"/>
      <c r="M75" s="10"/>
      <c r="N75" s="10"/>
      <c r="O75" s="10"/>
      <c r="P75" s="10"/>
    </row>
    <row r="76" spans="1:16" ht="15" x14ac:dyDescent="0.25">
      <c r="A76" s="41"/>
      <c r="B76" s="131"/>
      <c r="C76" s="40"/>
      <c r="D76" s="131"/>
      <c r="E76" s="40"/>
      <c r="F76" s="131"/>
      <c r="G76" s="40"/>
      <c r="H76" s="41"/>
      <c r="I76" s="39"/>
      <c r="J76" s="201"/>
      <c r="K76" s="10"/>
      <c r="L76" s="10"/>
      <c r="M76" s="10"/>
      <c r="N76" s="10"/>
      <c r="O76" s="10"/>
      <c r="P76" s="10"/>
    </row>
    <row r="77" spans="1:16" ht="15" x14ac:dyDescent="0.25">
      <c r="A77" s="41"/>
      <c r="B77" s="131"/>
      <c r="C77" s="40"/>
      <c r="D77" s="131"/>
      <c r="E77" s="40"/>
      <c r="F77" s="131"/>
      <c r="G77" s="40"/>
      <c r="H77" s="41"/>
      <c r="I77" s="39"/>
      <c r="J77" s="201"/>
      <c r="K77" s="10"/>
      <c r="L77" s="10"/>
      <c r="M77" s="10"/>
      <c r="N77" s="10"/>
      <c r="O77" s="10"/>
      <c r="P77" s="10"/>
    </row>
    <row r="78" spans="1:16" ht="15" x14ac:dyDescent="0.25">
      <c r="A78" s="41"/>
      <c r="B78" s="131"/>
      <c r="C78" s="40"/>
      <c r="D78" s="131"/>
      <c r="E78" s="40"/>
      <c r="F78" s="131"/>
      <c r="G78" s="40"/>
      <c r="H78" s="41"/>
      <c r="I78" s="39"/>
      <c r="J78" s="201"/>
      <c r="K78" s="10"/>
      <c r="L78" s="10"/>
      <c r="M78" s="10"/>
      <c r="N78" s="10"/>
      <c r="O78" s="10"/>
      <c r="P78" s="10"/>
    </row>
    <row r="79" spans="1:16" ht="15" x14ac:dyDescent="0.25">
      <c r="A79" s="38"/>
      <c r="B79" s="132"/>
      <c r="C79" s="64"/>
      <c r="D79" s="132"/>
      <c r="E79" s="64"/>
      <c r="F79" s="132"/>
      <c r="G79" s="64"/>
      <c r="H79" s="10"/>
      <c r="I79" s="10"/>
      <c r="J79" s="261"/>
      <c r="K79" s="10"/>
      <c r="L79" s="10"/>
      <c r="M79" s="10"/>
      <c r="N79" s="10"/>
      <c r="O79" s="10"/>
      <c r="P79" s="10"/>
    </row>
    <row r="80" spans="1:16" ht="15" x14ac:dyDescent="0.25">
      <c r="A80" s="52"/>
      <c r="B80" s="132"/>
      <c r="C80" s="64"/>
      <c r="D80" s="132"/>
      <c r="E80" s="64"/>
      <c r="F80" s="132"/>
      <c r="G80" s="64"/>
      <c r="H80" s="10"/>
      <c r="I80" s="10"/>
      <c r="J80" s="261"/>
      <c r="K80" s="10"/>
      <c r="L80" s="10"/>
      <c r="M80" s="10"/>
      <c r="N80" s="10"/>
      <c r="O80" s="10"/>
      <c r="P80" s="10"/>
    </row>
    <row r="81" spans="1:16" ht="15" x14ac:dyDescent="0.25">
      <c r="A81" s="52"/>
      <c r="B81" s="132"/>
      <c r="C81" s="64"/>
      <c r="D81" s="132"/>
      <c r="E81" s="64"/>
      <c r="F81" s="132"/>
      <c r="G81" s="64"/>
      <c r="H81" s="10"/>
      <c r="I81" s="10"/>
      <c r="J81" s="261"/>
      <c r="K81" s="10"/>
      <c r="L81" s="10"/>
      <c r="M81" s="10"/>
      <c r="N81" s="10"/>
      <c r="O81" s="10"/>
      <c r="P81" s="10"/>
    </row>
    <row r="82" spans="1:16" ht="15" x14ac:dyDescent="0.25">
      <c r="A82" s="52"/>
      <c r="B82" s="132"/>
      <c r="C82" s="64"/>
      <c r="D82" s="132"/>
      <c r="E82" s="64"/>
      <c r="F82" s="132"/>
      <c r="G82" s="64"/>
      <c r="H82" s="10"/>
      <c r="I82" s="10"/>
      <c r="J82" s="261"/>
      <c r="K82" s="10"/>
      <c r="L82" s="10"/>
      <c r="M82" s="10"/>
      <c r="N82" s="10"/>
      <c r="O82" s="10"/>
      <c r="P82" s="10"/>
    </row>
    <row r="83" spans="1:16" ht="15" x14ac:dyDescent="0.25">
      <c r="A83" s="52"/>
      <c r="B83" s="132"/>
      <c r="C83" s="64"/>
      <c r="D83" s="132"/>
      <c r="E83" s="64"/>
      <c r="F83" s="132"/>
      <c r="G83" s="64"/>
      <c r="H83" s="10"/>
      <c r="I83" s="10"/>
      <c r="J83" s="261"/>
      <c r="K83" s="10"/>
      <c r="L83" s="10"/>
      <c r="M83" s="10"/>
      <c r="N83" s="10"/>
      <c r="O83" s="10"/>
      <c r="P83" s="10"/>
    </row>
    <row r="84" spans="1:16" ht="15" x14ac:dyDescent="0.25">
      <c r="A84" s="52"/>
      <c r="B84" s="132"/>
      <c r="C84" s="64"/>
      <c r="D84" s="132"/>
      <c r="E84" s="64"/>
      <c r="F84" s="132"/>
      <c r="G84" s="64"/>
      <c r="H84" s="10"/>
      <c r="I84" s="10"/>
      <c r="J84" s="261"/>
      <c r="K84" s="10"/>
      <c r="L84" s="10"/>
      <c r="M84" s="10"/>
      <c r="N84" s="10"/>
      <c r="O84" s="10"/>
      <c r="P84" s="10"/>
    </row>
    <row r="85" spans="1:16" ht="15" x14ac:dyDescent="0.25">
      <c r="A85" s="52"/>
      <c r="B85" s="132"/>
      <c r="C85" s="64"/>
      <c r="D85" s="132"/>
      <c r="E85" s="64"/>
      <c r="F85" s="132"/>
      <c r="G85" s="64"/>
      <c r="H85" s="10"/>
      <c r="I85" s="10"/>
      <c r="J85" s="261"/>
      <c r="K85" s="10"/>
      <c r="L85" s="10"/>
      <c r="M85" s="10"/>
      <c r="N85" s="10"/>
      <c r="O85" s="10"/>
      <c r="P85" s="10"/>
    </row>
    <row r="86" spans="1:16" ht="15" x14ac:dyDescent="0.25">
      <c r="A86" s="52"/>
      <c r="B86" s="132"/>
      <c r="C86" s="64"/>
      <c r="D86" s="132"/>
      <c r="E86" s="64"/>
      <c r="F86" s="132"/>
      <c r="G86" s="64"/>
      <c r="H86" s="10"/>
      <c r="I86" s="10"/>
      <c r="J86" s="261"/>
      <c r="K86" s="10"/>
      <c r="L86" s="10"/>
      <c r="M86" s="10"/>
      <c r="N86" s="10"/>
      <c r="O86" s="10"/>
      <c r="P86" s="10"/>
    </row>
  </sheetData>
  <mergeCells count="2">
    <mergeCell ref="L6:P6"/>
    <mergeCell ref="A68:J68"/>
  </mergeCells>
  <pageMargins left="0.7" right="0.7" top="0.75" bottom="0.75" header="0.3" footer="0.3"/>
  <pageSetup paperSize="9" scale="59" orientation="portrait" r:id="rId1"/>
  <headerFooter>
    <oddHeader>&amp;C&amp;"Garamond,Fed"&amp;14&amp;K00-032Strategic partnership budget for [INSERT ORGANISATION] 2018 - 2021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showGridLines="0" showZeros="0" showWhiteSpace="0" zoomScaleNormal="100" zoomScaleSheetLayoutView="100" zoomScalePageLayoutView="75" workbookViewId="0">
      <pane ySplit="7" topLeftCell="A68" activePane="bottomLeft" state="frozen"/>
      <selection pane="bottomLeft"/>
    </sheetView>
  </sheetViews>
  <sheetFormatPr defaultColWidth="9.140625" defaultRowHeight="12.75" x14ac:dyDescent="0.2"/>
  <cols>
    <col min="1" max="1" width="6" style="1" customWidth="1"/>
    <col min="2" max="2" width="4" style="1" customWidth="1"/>
    <col min="3" max="3" width="6.28515625" style="1" customWidth="1"/>
    <col min="4" max="4" width="51.7109375" style="1" customWidth="1"/>
    <col min="5" max="5" width="14.140625" style="4" customWidth="1"/>
    <col min="6" max="6" width="1.85546875" style="1" customWidth="1"/>
    <col min="7" max="7" width="14.85546875" style="4" bestFit="1" customWidth="1"/>
    <col min="8" max="8" width="1.85546875" style="1" customWidth="1"/>
    <col min="9" max="9" width="12" style="4" customWidth="1"/>
    <col min="10" max="10" width="1.85546875" style="1" customWidth="1"/>
    <col min="11" max="11" width="10.42578125" style="4" bestFit="1" customWidth="1"/>
    <col min="12" max="12" width="2.7109375" style="1" customWidth="1"/>
    <col min="13" max="13" width="15.28515625" style="4" customWidth="1"/>
    <col min="14" max="14" width="8" style="1" bestFit="1" customWidth="1"/>
    <col min="15" max="15" width="4.5703125" style="1" bestFit="1" customWidth="1"/>
    <col min="16" max="16" width="8" style="1" bestFit="1" customWidth="1"/>
    <col min="17" max="17" width="5.28515625" style="1" customWidth="1"/>
    <col min="18" max="16384" width="9.140625" style="1"/>
  </cols>
  <sheetData>
    <row r="1" spans="1:13" ht="21" x14ac:dyDescent="0.35">
      <c r="A1" s="108" t="s">
        <v>158</v>
      </c>
      <c r="B1" s="12"/>
      <c r="C1" s="13"/>
      <c r="D1" s="13"/>
      <c r="E1" s="14"/>
      <c r="F1" s="13"/>
      <c r="G1" s="14"/>
      <c r="H1" s="13"/>
      <c r="I1" s="14"/>
      <c r="J1" s="13"/>
      <c r="K1" s="14"/>
    </row>
    <row r="2" spans="1:13" ht="19.5" x14ac:dyDescent="0.3">
      <c r="A2" s="109" t="s">
        <v>154</v>
      </c>
      <c r="B2" s="8"/>
      <c r="D2" s="2"/>
    </row>
    <row r="3" spans="1:13" ht="19.5" x14ac:dyDescent="0.3">
      <c r="A3" s="109" t="s">
        <v>89</v>
      </c>
      <c r="B3" s="8"/>
      <c r="D3" s="2"/>
    </row>
    <row r="4" spans="1:13" ht="19.5" x14ac:dyDescent="0.3">
      <c r="A4" s="109" t="s">
        <v>9</v>
      </c>
      <c r="B4" s="8"/>
      <c r="D4" s="2"/>
    </row>
    <row r="5" spans="1:13" s="2" customFormat="1" ht="15" x14ac:dyDescent="0.25">
      <c r="A5" s="20" t="s">
        <v>23</v>
      </c>
      <c r="B5" s="15"/>
      <c r="C5" s="7"/>
      <c r="E5" s="155"/>
      <c r="F5" s="1"/>
      <c r="G5" s="155"/>
      <c r="H5" s="1"/>
      <c r="I5" s="155"/>
      <c r="J5" s="1"/>
      <c r="K5" s="4"/>
      <c r="L5" s="1"/>
      <c r="M5" s="4"/>
    </row>
    <row r="6" spans="1:13" s="2" customFormat="1" ht="60" x14ac:dyDescent="0.25">
      <c r="A6" s="70"/>
      <c r="B6" s="71"/>
      <c r="C6" s="71"/>
      <c r="D6" s="71"/>
      <c r="E6" s="271" t="s">
        <v>10</v>
      </c>
      <c r="F6" s="271"/>
      <c r="G6" s="272" t="s">
        <v>153</v>
      </c>
      <c r="H6" s="272"/>
      <c r="I6" s="272" t="s">
        <v>109</v>
      </c>
      <c r="J6" s="184"/>
      <c r="K6" s="271" t="s">
        <v>107</v>
      </c>
      <c r="L6" s="271"/>
      <c r="M6" s="292" t="s">
        <v>152</v>
      </c>
    </row>
    <row r="7" spans="1:13" s="2" customFormat="1" ht="14.45" customHeight="1" x14ac:dyDescent="0.25">
      <c r="A7" s="194" t="s">
        <v>73</v>
      </c>
      <c r="B7" s="296"/>
      <c r="C7" s="296"/>
      <c r="D7" s="296"/>
      <c r="E7" s="119"/>
      <c r="F7" s="120"/>
      <c r="G7" s="119"/>
      <c r="H7" s="120"/>
      <c r="I7" s="119"/>
      <c r="J7" s="120"/>
      <c r="K7" s="119"/>
      <c r="L7" s="120"/>
      <c r="M7" s="119"/>
    </row>
    <row r="8" spans="1:13" s="2" customFormat="1" ht="15" x14ac:dyDescent="0.25">
      <c r="A8" s="180"/>
      <c r="B8" s="181"/>
      <c r="C8" s="181"/>
      <c r="D8" s="181"/>
      <c r="E8" s="119"/>
      <c r="F8" s="120"/>
      <c r="G8" s="119"/>
      <c r="H8" s="120"/>
      <c r="I8" s="119"/>
      <c r="J8" s="120"/>
      <c r="K8" s="119"/>
      <c r="L8" s="120"/>
      <c r="M8" s="119"/>
    </row>
    <row r="9" spans="1:13" s="2" customFormat="1" ht="15" x14ac:dyDescent="0.25">
      <c r="A9" s="22"/>
      <c r="B9" s="37" t="s">
        <v>35</v>
      </c>
      <c r="C9" s="37"/>
      <c r="K9" s="107"/>
      <c r="L9" s="107"/>
      <c r="M9" s="107"/>
    </row>
    <row r="10" spans="1:13" s="17" customFormat="1" ht="15" x14ac:dyDescent="0.25">
      <c r="A10" s="23"/>
      <c r="C10" s="24" t="s">
        <v>8</v>
      </c>
      <c r="D10" s="24"/>
      <c r="E10" s="25">
        <f>SUM(E11:E15)</f>
        <v>6000</v>
      </c>
      <c r="F10" s="26"/>
      <c r="G10" s="25">
        <f t="shared" ref="G10" si="0">SUM(G11:G15)</f>
        <v>500</v>
      </c>
      <c r="H10" s="26"/>
      <c r="I10" s="25">
        <f t="shared" ref="I10" si="1">SUM(I11:I15)</f>
        <v>6500</v>
      </c>
      <c r="J10" s="26"/>
      <c r="K10" s="25">
        <f>SUM(K11:K15)</f>
        <v>7100</v>
      </c>
      <c r="L10" s="26"/>
      <c r="M10" s="207">
        <f>(K10-E10)/E10</f>
        <v>0.18333333333333332</v>
      </c>
    </row>
    <row r="11" spans="1:13" s="2" customFormat="1" ht="15" x14ac:dyDescent="0.25">
      <c r="A11" s="16"/>
      <c r="C11" s="27"/>
      <c r="D11" s="27" t="s">
        <v>59</v>
      </c>
      <c r="E11" s="161">
        <v>1000</v>
      </c>
      <c r="F11" s="3"/>
      <c r="G11" s="161"/>
      <c r="H11" s="3"/>
      <c r="I11" s="161">
        <f>E11+G11</f>
        <v>1000</v>
      </c>
      <c r="J11" s="3"/>
      <c r="K11" s="161">
        <v>1600</v>
      </c>
      <c r="L11" s="3"/>
      <c r="M11" s="199">
        <f t="shared" ref="M11:M71" si="2">(K11-E11)/E11</f>
        <v>0.6</v>
      </c>
    </row>
    <row r="12" spans="1:13" s="2" customFormat="1" ht="15" x14ac:dyDescent="0.25">
      <c r="A12" s="16"/>
      <c r="C12" s="27"/>
      <c r="D12" s="27" t="s">
        <v>60</v>
      </c>
      <c r="E12" s="161">
        <v>2000</v>
      </c>
      <c r="F12" s="3"/>
      <c r="G12" s="161"/>
      <c r="H12" s="3"/>
      <c r="I12" s="161">
        <f t="shared" ref="I12:I14" si="3">E12+G12</f>
        <v>2000</v>
      </c>
      <c r="J12" s="3"/>
      <c r="K12" s="161">
        <v>2000</v>
      </c>
      <c r="L12" s="3"/>
      <c r="M12" s="199">
        <f t="shared" si="2"/>
        <v>0</v>
      </c>
    </row>
    <row r="13" spans="1:13" s="2" customFormat="1" ht="15" x14ac:dyDescent="0.25">
      <c r="A13" s="16"/>
      <c r="C13" s="27"/>
      <c r="D13" s="27" t="s">
        <v>61</v>
      </c>
      <c r="E13" s="161">
        <v>1000</v>
      </c>
      <c r="F13" s="3"/>
      <c r="G13" s="161"/>
      <c r="H13" s="3"/>
      <c r="I13" s="161">
        <f t="shared" si="3"/>
        <v>1000</v>
      </c>
      <c r="J13" s="3"/>
      <c r="K13" s="161">
        <v>1000</v>
      </c>
      <c r="L13" s="3"/>
      <c r="M13" s="199">
        <f t="shared" si="2"/>
        <v>0</v>
      </c>
    </row>
    <row r="14" spans="1:13" s="2" customFormat="1" ht="15" x14ac:dyDescent="0.25">
      <c r="A14" s="16"/>
      <c r="C14" s="27"/>
      <c r="D14" s="27" t="s">
        <v>62</v>
      </c>
      <c r="E14" s="161">
        <v>1000</v>
      </c>
      <c r="F14" s="3"/>
      <c r="G14" s="161"/>
      <c r="H14" s="3"/>
      <c r="I14" s="161">
        <f t="shared" si="3"/>
        <v>1000</v>
      </c>
      <c r="J14" s="3"/>
      <c r="K14" s="161">
        <v>1000</v>
      </c>
      <c r="L14" s="3"/>
      <c r="M14" s="199">
        <f t="shared" si="2"/>
        <v>0</v>
      </c>
    </row>
    <row r="15" spans="1:13" s="2" customFormat="1" ht="15" x14ac:dyDescent="0.25">
      <c r="A15" s="16"/>
      <c r="C15" s="27"/>
      <c r="D15" s="27" t="s">
        <v>63</v>
      </c>
      <c r="E15" s="162">
        <v>1000</v>
      </c>
      <c r="F15" s="28"/>
      <c r="G15" s="162">
        <v>500</v>
      </c>
      <c r="H15" s="28"/>
      <c r="I15" s="162">
        <f>E15+G15</f>
        <v>1500</v>
      </c>
      <c r="J15" s="28"/>
      <c r="K15" s="162">
        <v>1500</v>
      </c>
      <c r="L15" s="28"/>
      <c r="M15" s="203">
        <f t="shared" si="2"/>
        <v>0.5</v>
      </c>
    </row>
    <row r="16" spans="1:13" s="17" customFormat="1" ht="15" x14ac:dyDescent="0.25">
      <c r="A16" s="23"/>
      <c r="C16" s="24" t="s">
        <v>0</v>
      </c>
      <c r="D16" s="24"/>
      <c r="E16" s="25">
        <f>SUM(E17:E21)</f>
        <v>15000</v>
      </c>
      <c r="F16" s="26"/>
      <c r="G16" s="25">
        <f t="shared" ref="G16" si="4">SUM(G17:G21)</f>
        <v>800</v>
      </c>
      <c r="H16" s="26"/>
      <c r="I16" s="25">
        <f t="shared" ref="I16" si="5">SUM(I17:I21)</f>
        <v>15800</v>
      </c>
      <c r="J16" s="26"/>
      <c r="K16" s="25">
        <f>SUM(K17:K21)</f>
        <v>15600</v>
      </c>
      <c r="L16" s="26"/>
      <c r="M16" s="207">
        <f t="shared" si="2"/>
        <v>0.04</v>
      </c>
    </row>
    <row r="17" spans="1:13" s="2" customFormat="1" ht="15" x14ac:dyDescent="0.25">
      <c r="A17" s="16"/>
      <c r="C17" s="27"/>
      <c r="D17" s="27" t="s">
        <v>59</v>
      </c>
      <c r="E17" s="161">
        <v>4000</v>
      </c>
      <c r="F17" s="3"/>
      <c r="G17" s="161"/>
      <c r="H17" s="3"/>
      <c r="I17" s="161">
        <f>E17+G17</f>
        <v>4000</v>
      </c>
      <c r="J17" s="3"/>
      <c r="K17" s="161">
        <v>3500</v>
      </c>
      <c r="L17" s="3"/>
      <c r="M17" s="199">
        <f t="shared" si="2"/>
        <v>-0.125</v>
      </c>
    </row>
    <row r="18" spans="1:13" s="2" customFormat="1" ht="15" x14ac:dyDescent="0.25">
      <c r="A18" s="16"/>
      <c r="C18" s="27"/>
      <c r="D18" s="27" t="s">
        <v>60</v>
      </c>
      <c r="E18" s="161">
        <v>5000</v>
      </c>
      <c r="F18" s="3"/>
      <c r="G18" s="161"/>
      <c r="H18" s="3"/>
      <c r="I18" s="161">
        <f t="shared" ref="I18:I20" si="6">E18+G18</f>
        <v>5000</v>
      </c>
      <c r="J18" s="3"/>
      <c r="K18" s="161">
        <v>5000</v>
      </c>
      <c r="L18" s="3"/>
      <c r="M18" s="199">
        <f t="shared" si="2"/>
        <v>0</v>
      </c>
    </row>
    <row r="19" spans="1:13" s="2" customFormat="1" ht="15" x14ac:dyDescent="0.25">
      <c r="A19" s="16"/>
      <c r="C19" s="27"/>
      <c r="D19" s="27" t="s">
        <v>61</v>
      </c>
      <c r="E19" s="161">
        <v>2000</v>
      </c>
      <c r="F19" s="3"/>
      <c r="G19" s="161"/>
      <c r="H19" s="3"/>
      <c r="I19" s="161">
        <f t="shared" si="6"/>
        <v>2000</v>
      </c>
      <c r="J19" s="3"/>
      <c r="K19" s="161">
        <v>2000</v>
      </c>
      <c r="L19" s="3"/>
      <c r="M19" s="199">
        <f t="shared" si="2"/>
        <v>0</v>
      </c>
    </row>
    <row r="20" spans="1:13" s="2" customFormat="1" ht="15" x14ac:dyDescent="0.25">
      <c r="A20" s="16"/>
      <c r="C20" s="27"/>
      <c r="D20" s="27" t="s">
        <v>62</v>
      </c>
      <c r="E20" s="161">
        <v>2000</v>
      </c>
      <c r="F20" s="3"/>
      <c r="G20" s="161">
        <v>800</v>
      </c>
      <c r="H20" s="3"/>
      <c r="I20" s="161">
        <f t="shared" si="6"/>
        <v>2800</v>
      </c>
      <c r="J20" s="3"/>
      <c r="K20" s="161">
        <v>3100</v>
      </c>
      <c r="L20" s="3"/>
      <c r="M20" s="199">
        <f t="shared" si="2"/>
        <v>0.55000000000000004</v>
      </c>
    </row>
    <row r="21" spans="1:13" s="2" customFormat="1" ht="15" x14ac:dyDescent="0.25">
      <c r="A21" s="16"/>
      <c r="C21" s="27"/>
      <c r="D21" s="27" t="s">
        <v>63</v>
      </c>
      <c r="E21" s="162">
        <v>2000</v>
      </c>
      <c r="F21" s="28"/>
      <c r="G21" s="162"/>
      <c r="H21" s="28"/>
      <c r="I21" s="162">
        <f>E21+G21</f>
        <v>2000</v>
      </c>
      <c r="J21" s="28"/>
      <c r="K21" s="162">
        <v>2000</v>
      </c>
      <c r="L21" s="28"/>
      <c r="M21" s="203">
        <f t="shared" si="2"/>
        <v>0</v>
      </c>
    </row>
    <row r="22" spans="1:13" s="17" customFormat="1" ht="15" x14ac:dyDescent="0.25">
      <c r="A22" s="23"/>
      <c r="C22" s="24" t="s">
        <v>1</v>
      </c>
      <c r="D22" s="24"/>
      <c r="E22" s="25">
        <f>SUM(E23:E27)</f>
        <v>15000</v>
      </c>
      <c r="F22" s="26"/>
      <c r="G22" s="25">
        <f t="shared" ref="G22" si="7">SUM(G23:G27)</f>
        <v>0</v>
      </c>
      <c r="H22" s="26"/>
      <c r="I22" s="25">
        <f t="shared" ref="I22" si="8">SUM(I23:I27)</f>
        <v>15000</v>
      </c>
      <c r="J22" s="26"/>
      <c r="K22" s="25">
        <f>SUM(K23:K27)</f>
        <v>15000</v>
      </c>
      <c r="L22" s="26"/>
      <c r="M22" s="207">
        <f t="shared" si="2"/>
        <v>0</v>
      </c>
    </row>
    <row r="23" spans="1:13" s="2" customFormat="1" ht="15" x14ac:dyDescent="0.25">
      <c r="A23" s="16"/>
      <c r="C23" s="27"/>
      <c r="D23" s="27" t="s">
        <v>59</v>
      </c>
      <c r="E23" s="161">
        <v>4000</v>
      </c>
      <c r="F23" s="3"/>
      <c r="G23" s="161"/>
      <c r="H23" s="3"/>
      <c r="I23" s="161">
        <f>E23+G23</f>
        <v>4000</v>
      </c>
      <c r="J23" s="3"/>
      <c r="K23" s="161">
        <v>4000</v>
      </c>
      <c r="L23" s="3"/>
      <c r="M23" s="199">
        <f t="shared" si="2"/>
        <v>0</v>
      </c>
    </row>
    <row r="24" spans="1:13" s="2" customFormat="1" ht="15" x14ac:dyDescent="0.25">
      <c r="A24" s="16"/>
      <c r="C24" s="27"/>
      <c r="D24" s="27" t="s">
        <v>60</v>
      </c>
      <c r="E24" s="161">
        <v>5000</v>
      </c>
      <c r="F24" s="3"/>
      <c r="G24" s="161"/>
      <c r="H24" s="3"/>
      <c r="I24" s="161">
        <f t="shared" ref="I24:I26" si="9">E24+G24</f>
        <v>5000</v>
      </c>
      <c r="J24" s="3"/>
      <c r="K24" s="161">
        <v>5000</v>
      </c>
      <c r="L24" s="3"/>
      <c r="M24" s="199">
        <f t="shared" si="2"/>
        <v>0</v>
      </c>
    </row>
    <row r="25" spans="1:13" s="2" customFormat="1" ht="15" x14ac:dyDescent="0.25">
      <c r="A25" s="16"/>
      <c r="C25" s="27"/>
      <c r="D25" s="27" t="s">
        <v>61</v>
      </c>
      <c r="E25" s="161">
        <v>2000</v>
      </c>
      <c r="F25" s="3"/>
      <c r="G25" s="161"/>
      <c r="H25" s="3"/>
      <c r="I25" s="161">
        <f t="shared" si="9"/>
        <v>2000</v>
      </c>
      <c r="J25" s="3"/>
      <c r="K25" s="161">
        <v>2000</v>
      </c>
      <c r="L25" s="3"/>
      <c r="M25" s="199">
        <f t="shared" si="2"/>
        <v>0</v>
      </c>
    </row>
    <row r="26" spans="1:13" s="2" customFormat="1" ht="15" x14ac:dyDescent="0.25">
      <c r="A26" s="16"/>
      <c r="C26" s="27"/>
      <c r="D26" s="27" t="s">
        <v>62</v>
      </c>
      <c r="E26" s="161">
        <v>2000</v>
      </c>
      <c r="F26" s="3"/>
      <c r="G26" s="161"/>
      <c r="H26" s="3"/>
      <c r="I26" s="161">
        <f t="shared" si="9"/>
        <v>2000</v>
      </c>
      <c r="J26" s="3"/>
      <c r="K26" s="161">
        <v>2000</v>
      </c>
      <c r="L26" s="3"/>
      <c r="M26" s="199">
        <f t="shared" si="2"/>
        <v>0</v>
      </c>
    </row>
    <row r="27" spans="1:13" s="2" customFormat="1" ht="15" x14ac:dyDescent="0.25">
      <c r="A27" s="16"/>
      <c r="C27" s="27"/>
      <c r="D27" s="27" t="s">
        <v>63</v>
      </c>
      <c r="E27" s="162">
        <v>2000</v>
      </c>
      <c r="F27" s="28"/>
      <c r="G27" s="162"/>
      <c r="H27" s="28"/>
      <c r="I27" s="162">
        <f>E27+G27</f>
        <v>2000</v>
      </c>
      <c r="J27" s="28"/>
      <c r="K27" s="162">
        <v>2000</v>
      </c>
      <c r="L27" s="28"/>
      <c r="M27" s="203">
        <f t="shared" si="2"/>
        <v>0</v>
      </c>
    </row>
    <row r="28" spans="1:13" s="18" customFormat="1" ht="15.75" thickBot="1" x14ac:dyDescent="0.3">
      <c r="A28" s="29"/>
      <c r="B28" s="37" t="s">
        <v>13</v>
      </c>
      <c r="E28" s="112">
        <f>E10+E16+E22</f>
        <v>36000</v>
      </c>
      <c r="F28" s="111"/>
      <c r="G28" s="112">
        <f t="shared" ref="G28" si="10">G10+G16+G22</f>
        <v>1300</v>
      </c>
      <c r="H28" s="111"/>
      <c r="I28" s="112">
        <f t="shared" ref="I28" si="11">I10+I16+I22</f>
        <v>37300</v>
      </c>
      <c r="J28" s="111"/>
      <c r="K28" s="112">
        <f>K10+K16+K22</f>
        <v>37700</v>
      </c>
      <c r="L28" s="111"/>
      <c r="M28" s="200">
        <f t="shared" si="2"/>
        <v>4.7222222222222221E-2</v>
      </c>
    </row>
    <row r="29" spans="1:13" s="2" customFormat="1" ht="15.75" thickTop="1" x14ac:dyDescent="0.25">
      <c r="A29" s="16"/>
      <c r="E29" s="30"/>
      <c r="F29" s="3"/>
      <c r="G29" s="30"/>
      <c r="H29" s="3"/>
      <c r="I29" s="30"/>
      <c r="J29" s="3"/>
      <c r="K29" s="30"/>
      <c r="L29" s="3"/>
      <c r="M29" s="208"/>
    </row>
    <row r="30" spans="1:13" s="2" customFormat="1" ht="15" x14ac:dyDescent="0.25">
      <c r="A30" s="22"/>
      <c r="B30" s="37" t="s">
        <v>11</v>
      </c>
      <c r="C30" s="37"/>
      <c r="E30" s="21"/>
      <c r="F30" s="3"/>
      <c r="G30" s="21"/>
      <c r="H30" s="3"/>
      <c r="I30" s="21"/>
      <c r="J30" s="3"/>
      <c r="K30" s="21"/>
      <c r="L30" s="3"/>
      <c r="M30" s="209"/>
    </row>
    <row r="31" spans="1:13" s="17" customFormat="1" ht="15" x14ac:dyDescent="0.25">
      <c r="A31" s="23"/>
      <c r="C31" s="24" t="s">
        <v>7</v>
      </c>
      <c r="D31" s="24"/>
      <c r="E31" s="25">
        <f>SUM(E32:E36)</f>
        <v>600</v>
      </c>
      <c r="F31" s="26"/>
      <c r="G31" s="25">
        <f t="shared" ref="G31" si="12">SUM(G32:G36)</f>
        <v>1000</v>
      </c>
      <c r="H31" s="26"/>
      <c r="I31" s="25">
        <f t="shared" ref="I31" si="13">SUM(I32:I36)</f>
        <v>1600</v>
      </c>
      <c r="J31" s="26"/>
      <c r="K31" s="25">
        <f>SUM(K32:K36)</f>
        <v>1600</v>
      </c>
      <c r="L31" s="26"/>
      <c r="M31" s="207">
        <f t="shared" si="2"/>
        <v>1.6666666666666667</v>
      </c>
    </row>
    <row r="32" spans="1:13" s="2" customFormat="1" ht="15" x14ac:dyDescent="0.25">
      <c r="A32" s="16"/>
      <c r="C32" s="27"/>
      <c r="D32" s="27" t="s">
        <v>59</v>
      </c>
      <c r="E32" s="161">
        <v>100</v>
      </c>
      <c r="F32" s="3"/>
      <c r="G32" s="161"/>
      <c r="H32" s="3"/>
      <c r="I32" s="161">
        <f>E32+G32</f>
        <v>100</v>
      </c>
      <c r="J32" s="3"/>
      <c r="K32" s="161">
        <v>100</v>
      </c>
      <c r="L32" s="3"/>
      <c r="M32" s="199">
        <f t="shared" si="2"/>
        <v>0</v>
      </c>
    </row>
    <row r="33" spans="1:13" s="2" customFormat="1" ht="15" x14ac:dyDescent="0.25">
      <c r="A33" s="16"/>
      <c r="C33" s="27"/>
      <c r="D33" s="27" t="s">
        <v>60</v>
      </c>
      <c r="E33" s="161">
        <v>100</v>
      </c>
      <c r="F33" s="3"/>
      <c r="G33" s="161"/>
      <c r="H33" s="3"/>
      <c r="I33" s="161">
        <f t="shared" ref="I33:I35" si="14">E33+G33</f>
        <v>100</v>
      </c>
      <c r="J33" s="3"/>
      <c r="K33" s="161">
        <v>100</v>
      </c>
      <c r="L33" s="3"/>
      <c r="M33" s="199">
        <f t="shared" si="2"/>
        <v>0</v>
      </c>
    </row>
    <row r="34" spans="1:13" s="2" customFormat="1" ht="15" x14ac:dyDescent="0.25">
      <c r="A34" s="16"/>
      <c r="C34" s="27"/>
      <c r="D34" s="27" t="s">
        <v>61</v>
      </c>
      <c r="E34" s="161">
        <v>100</v>
      </c>
      <c r="F34" s="3"/>
      <c r="G34" s="161"/>
      <c r="H34" s="3"/>
      <c r="I34" s="161">
        <f t="shared" si="14"/>
        <v>100</v>
      </c>
      <c r="J34" s="3"/>
      <c r="K34" s="161">
        <v>100</v>
      </c>
      <c r="L34" s="3"/>
      <c r="M34" s="199">
        <f t="shared" si="2"/>
        <v>0</v>
      </c>
    </row>
    <row r="35" spans="1:13" s="2" customFormat="1" ht="15" x14ac:dyDescent="0.25">
      <c r="A35" s="16"/>
      <c r="C35" s="27"/>
      <c r="D35" s="27" t="s">
        <v>62</v>
      </c>
      <c r="E35" s="161">
        <v>100</v>
      </c>
      <c r="F35" s="3"/>
      <c r="G35" s="161"/>
      <c r="H35" s="3"/>
      <c r="I35" s="161">
        <f t="shared" si="14"/>
        <v>100</v>
      </c>
      <c r="J35" s="3"/>
      <c r="K35" s="161">
        <v>100</v>
      </c>
      <c r="L35" s="3"/>
      <c r="M35" s="199">
        <f t="shared" si="2"/>
        <v>0</v>
      </c>
    </row>
    <row r="36" spans="1:13" s="2" customFormat="1" ht="15" x14ac:dyDescent="0.25">
      <c r="A36" s="16"/>
      <c r="C36" s="27"/>
      <c r="D36" s="27" t="s">
        <v>63</v>
      </c>
      <c r="E36" s="162">
        <v>200</v>
      </c>
      <c r="F36" s="28"/>
      <c r="G36" s="162">
        <v>1000</v>
      </c>
      <c r="H36" s="28"/>
      <c r="I36" s="162">
        <f>E36+G36</f>
        <v>1200</v>
      </c>
      <c r="J36" s="28"/>
      <c r="K36" s="162">
        <v>1200</v>
      </c>
      <c r="L36" s="28"/>
      <c r="M36" s="203">
        <f t="shared" si="2"/>
        <v>5</v>
      </c>
    </row>
    <row r="37" spans="1:13" s="17" customFormat="1" ht="15" x14ac:dyDescent="0.25">
      <c r="A37" s="23"/>
      <c r="C37" s="24" t="s">
        <v>2</v>
      </c>
      <c r="D37" s="24"/>
      <c r="E37" s="25">
        <f>SUM(E38:E42)</f>
        <v>1500</v>
      </c>
      <c r="F37" s="26"/>
      <c r="G37" s="25">
        <f t="shared" ref="G37" si="15">SUM(G38:G42)</f>
        <v>3000</v>
      </c>
      <c r="H37" s="26"/>
      <c r="I37" s="25">
        <f t="shared" ref="I37" si="16">SUM(I38:I42)</f>
        <v>4500</v>
      </c>
      <c r="J37" s="26"/>
      <c r="K37" s="25">
        <f>SUM(K38:K42)</f>
        <v>4000</v>
      </c>
      <c r="L37" s="26"/>
      <c r="M37" s="207">
        <f t="shared" si="2"/>
        <v>1.6666666666666667</v>
      </c>
    </row>
    <row r="38" spans="1:13" s="2" customFormat="1" ht="15" x14ac:dyDescent="0.25">
      <c r="A38" s="16"/>
      <c r="C38" s="27"/>
      <c r="D38" s="27" t="s">
        <v>59</v>
      </c>
      <c r="E38" s="161">
        <v>100</v>
      </c>
      <c r="F38" s="3"/>
      <c r="G38" s="161"/>
      <c r="H38" s="3"/>
      <c r="I38" s="161">
        <f>E38+G38</f>
        <v>100</v>
      </c>
      <c r="J38" s="3"/>
      <c r="K38" s="161">
        <v>100</v>
      </c>
      <c r="L38" s="3"/>
      <c r="M38" s="199">
        <f t="shared" si="2"/>
        <v>0</v>
      </c>
    </row>
    <row r="39" spans="1:13" s="2" customFormat="1" ht="15" x14ac:dyDescent="0.25">
      <c r="A39" s="16"/>
      <c r="C39" s="27"/>
      <c r="D39" s="27" t="s">
        <v>60</v>
      </c>
      <c r="E39" s="161">
        <v>600</v>
      </c>
      <c r="F39" s="3"/>
      <c r="G39" s="161"/>
      <c r="H39" s="3"/>
      <c r="I39" s="161">
        <f t="shared" ref="I39:I41" si="17">E39+G39</f>
        <v>600</v>
      </c>
      <c r="J39" s="3"/>
      <c r="K39" s="161">
        <v>600</v>
      </c>
      <c r="L39" s="3"/>
      <c r="M39" s="199">
        <f t="shared" si="2"/>
        <v>0</v>
      </c>
    </row>
    <row r="40" spans="1:13" s="2" customFormat="1" ht="15" x14ac:dyDescent="0.25">
      <c r="A40" s="16"/>
      <c r="C40" s="27"/>
      <c r="D40" s="27" t="s">
        <v>61</v>
      </c>
      <c r="E40" s="161">
        <v>100</v>
      </c>
      <c r="F40" s="3"/>
      <c r="G40" s="161"/>
      <c r="H40" s="3"/>
      <c r="I40" s="161">
        <f t="shared" si="17"/>
        <v>100</v>
      </c>
      <c r="J40" s="3"/>
      <c r="K40" s="161">
        <v>100</v>
      </c>
      <c r="L40" s="3"/>
      <c r="M40" s="199">
        <f t="shared" si="2"/>
        <v>0</v>
      </c>
    </row>
    <row r="41" spans="1:13" s="2" customFormat="1" ht="15" x14ac:dyDescent="0.25">
      <c r="A41" s="16"/>
      <c r="C41" s="27"/>
      <c r="D41" s="27" t="s">
        <v>62</v>
      </c>
      <c r="E41" s="161">
        <v>100</v>
      </c>
      <c r="F41" s="3"/>
      <c r="G41" s="161">
        <v>3000</v>
      </c>
      <c r="H41" s="3"/>
      <c r="I41" s="161">
        <f t="shared" si="17"/>
        <v>3100</v>
      </c>
      <c r="J41" s="3"/>
      <c r="K41" s="161">
        <v>2600</v>
      </c>
      <c r="L41" s="3"/>
      <c r="M41" s="199">
        <f t="shared" si="2"/>
        <v>25</v>
      </c>
    </row>
    <row r="42" spans="1:13" s="2" customFormat="1" ht="15" x14ac:dyDescent="0.25">
      <c r="A42" s="16"/>
      <c r="C42" s="27"/>
      <c r="D42" s="27" t="s">
        <v>63</v>
      </c>
      <c r="E42" s="162">
        <v>600</v>
      </c>
      <c r="F42" s="28"/>
      <c r="G42" s="162"/>
      <c r="H42" s="28"/>
      <c r="I42" s="162">
        <f>E42+G42</f>
        <v>600</v>
      </c>
      <c r="J42" s="28"/>
      <c r="K42" s="162">
        <v>600</v>
      </c>
      <c r="L42" s="28"/>
      <c r="M42" s="203">
        <f t="shared" si="2"/>
        <v>0</v>
      </c>
    </row>
    <row r="43" spans="1:13" s="17" customFormat="1" ht="15" x14ac:dyDescent="0.25">
      <c r="A43" s="23"/>
      <c r="C43" s="24" t="s">
        <v>3</v>
      </c>
      <c r="D43" s="24"/>
      <c r="E43" s="25">
        <f>SUM(E44:E48)</f>
        <v>1500</v>
      </c>
      <c r="F43" s="26"/>
      <c r="G43" s="25">
        <f t="shared" ref="G43" si="18">SUM(G44:G48)</f>
        <v>700</v>
      </c>
      <c r="H43" s="26"/>
      <c r="I43" s="25">
        <f t="shared" ref="I43" si="19">SUM(I44:I48)</f>
        <v>2200</v>
      </c>
      <c r="J43" s="26"/>
      <c r="K43" s="25">
        <f>SUM(K44:K48)</f>
        <v>2150</v>
      </c>
      <c r="L43" s="26"/>
      <c r="M43" s="207">
        <f t="shared" si="2"/>
        <v>0.43333333333333335</v>
      </c>
    </row>
    <row r="44" spans="1:13" s="17" customFormat="1" ht="15" x14ac:dyDescent="0.25">
      <c r="A44" s="23"/>
      <c r="C44" s="24"/>
      <c r="D44" s="27" t="s">
        <v>59</v>
      </c>
      <c r="E44" s="161">
        <v>600</v>
      </c>
      <c r="F44" s="3"/>
      <c r="G44" s="161"/>
      <c r="H44" s="3"/>
      <c r="I44" s="161">
        <f>E44+G44</f>
        <v>600</v>
      </c>
      <c r="J44" s="3"/>
      <c r="K44" s="161">
        <v>600</v>
      </c>
      <c r="L44" s="3"/>
      <c r="M44" s="199">
        <f t="shared" si="2"/>
        <v>0</v>
      </c>
    </row>
    <row r="45" spans="1:13" s="17" customFormat="1" ht="15" x14ac:dyDescent="0.25">
      <c r="A45" s="23"/>
      <c r="C45" s="24"/>
      <c r="D45" s="27" t="s">
        <v>60</v>
      </c>
      <c r="E45" s="161">
        <v>100</v>
      </c>
      <c r="F45" s="3"/>
      <c r="G45" s="161"/>
      <c r="H45" s="3"/>
      <c r="I45" s="161">
        <f t="shared" ref="I45:I47" si="20">E45+G45</f>
        <v>100</v>
      </c>
      <c r="J45" s="3"/>
      <c r="K45" s="161">
        <v>100</v>
      </c>
      <c r="L45" s="3"/>
      <c r="M45" s="199">
        <f t="shared" si="2"/>
        <v>0</v>
      </c>
    </row>
    <row r="46" spans="1:13" s="17" customFormat="1" ht="15" x14ac:dyDescent="0.25">
      <c r="A46" s="23"/>
      <c r="C46" s="24"/>
      <c r="D46" s="27" t="s">
        <v>61</v>
      </c>
      <c r="E46" s="161">
        <v>100</v>
      </c>
      <c r="F46" s="3"/>
      <c r="G46" s="161"/>
      <c r="H46" s="3"/>
      <c r="I46" s="161">
        <f t="shared" si="20"/>
        <v>100</v>
      </c>
      <c r="J46" s="3"/>
      <c r="K46" s="161">
        <v>100</v>
      </c>
      <c r="L46" s="3"/>
      <c r="M46" s="199">
        <f t="shared" si="2"/>
        <v>0</v>
      </c>
    </row>
    <row r="47" spans="1:13" s="17" customFormat="1" ht="15" x14ac:dyDescent="0.25">
      <c r="A47" s="23"/>
      <c r="C47" s="24"/>
      <c r="D47" s="27" t="s">
        <v>62</v>
      </c>
      <c r="E47" s="161">
        <v>100</v>
      </c>
      <c r="F47" s="3"/>
      <c r="G47" s="161"/>
      <c r="H47" s="3"/>
      <c r="I47" s="161">
        <f t="shared" si="20"/>
        <v>100</v>
      </c>
      <c r="J47" s="3"/>
      <c r="K47" s="161">
        <v>100</v>
      </c>
      <c r="L47" s="3"/>
      <c r="M47" s="199">
        <f t="shared" si="2"/>
        <v>0</v>
      </c>
    </row>
    <row r="48" spans="1:13" s="17" customFormat="1" ht="15" x14ac:dyDescent="0.25">
      <c r="A48" s="23"/>
      <c r="C48" s="24"/>
      <c r="D48" s="27" t="s">
        <v>63</v>
      </c>
      <c r="E48" s="162">
        <v>600</v>
      </c>
      <c r="F48" s="28"/>
      <c r="G48" s="162">
        <v>700</v>
      </c>
      <c r="H48" s="28"/>
      <c r="I48" s="162">
        <f>E48+G48</f>
        <v>1300</v>
      </c>
      <c r="J48" s="28"/>
      <c r="K48" s="162">
        <v>1250</v>
      </c>
      <c r="L48" s="28"/>
      <c r="M48" s="203">
        <f t="shared" si="2"/>
        <v>1.0833333333333333</v>
      </c>
    </row>
    <row r="49" spans="1:13" s="18" customFormat="1" ht="15.75" thickBot="1" x14ac:dyDescent="0.3">
      <c r="A49" s="29"/>
      <c r="B49" s="37" t="s">
        <v>12</v>
      </c>
      <c r="E49" s="112">
        <f>E31+E37+E43</f>
        <v>3600</v>
      </c>
      <c r="F49" s="111"/>
      <c r="G49" s="112">
        <f t="shared" ref="G49" si="21">G31+G37+G43</f>
        <v>4700</v>
      </c>
      <c r="H49" s="111"/>
      <c r="I49" s="112">
        <f t="shared" ref="I49" si="22">I31+I37+I43</f>
        <v>8300</v>
      </c>
      <c r="J49" s="111"/>
      <c r="K49" s="112">
        <f>K31+K37+K43</f>
        <v>7750</v>
      </c>
      <c r="L49" s="111"/>
      <c r="M49" s="200">
        <f t="shared" si="2"/>
        <v>1.1527777777777777</v>
      </c>
    </row>
    <row r="50" spans="1:13" s="2" customFormat="1" ht="15.75" thickTop="1" x14ac:dyDescent="0.25">
      <c r="A50" s="16"/>
      <c r="E50" s="31"/>
      <c r="F50" s="3"/>
      <c r="G50" s="31"/>
      <c r="H50" s="3"/>
      <c r="I50" s="31"/>
      <c r="J50" s="3"/>
      <c r="K50" s="31"/>
      <c r="L50" s="3"/>
      <c r="M50" s="210"/>
    </row>
    <row r="51" spans="1:13" s="2" customFormat="1" ht="15" x14ac:dyDescent="0.25">
      <c r="A51" s="16"/>
      <c r="B51" s="37" t="s">
        <v>74</v>
      </c>
      <c r="E51" s="30"/>
      <c r="F51" s="3"/>
      <c r="G51" s="30"/>
      <c r="H51" s="3"/>
      <c r="I51" s="30"/>
      <c r="J51" s="3"/>
      <c r="K51" s="30"/>
      <c r="L51" s="3"/>
      <c r="M51" s="208"/>
    </row>
    <row r="52" spans="1:13" s="17" customFormat="1" ht="15" x14ac:dyDescent="0.25">
      <c r="A52" s="23"/>
      <c r="C52" s="24" t="s">
        <v>58</v>
      </c>
      <c r="D52" s="24"/>
      <c r="E52" s="25">
        <f>SUM(E53:E57)</f>
        <v>1500</v>
      </c>
      <c r="F52" s="26"/>
      <c r="G52" s="25">
        <f t="shared" ref="G52" si="23">SUM(G53:G57)</f>
        <v>0</v>
      </c>
      <c r="H52" s="26"/>
      <c r="I52" s="25">
        <f t="shared" ref="I52" si="24">SUM(I53:I57)</f>
        <v>1500</v>
      </c>
      <c r="J52" s="26"/>
      <c r="K52" s="25">
        <f>SUM(K53:K57)</f>
        <v>1500</v>
      </c>
      <c r="L52" s="26"/>
      <c r="M52" s="207">
        <f t="shared" si="2"/>
        <v>0</v>
      </c>
    </row>
    <row r="53" spans="1:13" s="2" customFormat="1" ht="15" x14ac:dyDescent="0.25">
      <c r="A53" s="16"/>
      <c r="D53" s="27" t="s">
        <v>59</v>
      </c>
      <c r="E53" s="161">
        <v>700</v>
      </c>
      <c r="F53" s="3"/>
      <c r="G53" s="161"/>
      <c r="H53" s="3"/>
      <c r="I53" s="161">
        <f>E53+G53</f>
        <v>700</v>
      </c>
      <c r="J53" s="3"/>
      <c r="K53" s="161">
        <v>700</v>
      </c>
      <c r="L53" s="3"/>
      <c r="M53" s="199">
        <f t="shared" si="2"/>
        <v>0</v>
      </c>
    </row>
    <row r="54" spans="1:13" s="2" customFormat="1" ht="15" x14ac:dyDescent="0.25">
      <c r="A54" s="16"/>
      <c r="D54" s="27" t="s">
        <v>60</v>
      </c>
      <c r="E54" s="161">
        <v>450</v>
      </c>
      <c r="F54" s="3"/>
      <c r="G54" s="161"/>
      <c r="H54" s="3"/>
      <c r="I54" s="161">
        <f t="shared" ref="I54:I56" si="25">E54+G54</f>
        <v>450</v>
      </c>
      <c r="J54" s="3"/>
      <c r="K54" s="161">
        <v>450</v>
      </c>
      <c r="L54" s="3"/>
      <c r="M54" s="199">
        <f t="shared" si="2"/>
        <v>0</v>
      </c>
    </row>
    <row r="55" spans="1:13" s="2" customFormat="1" ht="15" x14ac:dyDescent="0.25">
      <c r="A55" s="16"/>
      <c r="D55" s="27" t="s">
        <v>61</v>
      </c>
      <c r="E55" s="161">
        <v>200</v>
      </c>
      <c r="F55" s="3"/>
      <c r="G55" s="161"/>
      <c r="H55" s="3"/>
      <c r="I55" s="161">
        <f t="shared" si="25"/>
        <v>200</v>
      </c>
      <c r="J55" s="3"/>
      <c r="K55" s="161">
        <v>200</v>
      </c>
      <c r="L55" s="3"/>
      <c r="M55" s="199">
        <f t="shared" si="2"/>
        <v>0</v>
      </c>
    </row>
    <row r="56" spans="1:13" s="2" customFormat="1" ht="15" x14ac:dyDescent="0.25">
      <c r="A56" s="16"/>
      <c r="D56" s="27" t="s">
        <v>62</v>
      </c>
      <c r="E56" s="161">
        <v>50</v>
      </c>
      <c r="F56" s="3"/>
      <c r="G56" s="161"/>
      <c r="H56" s="3"/>
      <c r="I56" s="161">
        <f t="shared" si="25"/>
        <v>50</v>
      </c>
      <c r="J56" s="3"/>
      <c r="K56" s="161">
        <v>50</v>
      </c>
      <c r="L56" s="3"/>
      <c r="M56" s="199">
        <f t="shared" si="2"/>
        <v>0</v>
      </c>
    </row>
    <row r="57" spans="1:13" s="2" customFormat="1" ht="15" x14ac:dyDescent="0.25">
      <c r="A57" s="16"/>
      <c r="D57" s="27" t="s">
        <v>63</v>
      </c>
      <c r="E57" s="162">
        <v>100</v>
      </c>
      <c r="F57" s="28"/>
      <c r="G57" s="162"/>
      <c r="H57" s="28"/>
      <c r="I57" s="162">
        <f>E57+G57</f>
        <v>100</v>
      </c>
      <c r="J57" s="28"/>
      <c r="K57" s="162">
        <v>100</v>
      </c>
      <c r="L57" s="28"/>
      <c r="M57" s="203">
        <f t="shared" si="2"/>
        <v>0</v>
      </c>
    </row>
    <row r="58" spans="1:13" s="18" customFormat="1" ht="15.75" thickBot="1" x14ac:dyDescent="0.3">
      <c r="A58" s="29"/>
      <c r="B58" s="18" t="s">
        <v>4</v>
      </c>
      <c r="E58" s="112">
        <f>SUM(E53:E57)</f>
        <v>1500</v>
      </c>
      <c r="F58" s="111"/>
      <c r="G58" s="112">
        <f t="shared" ref="G58" si="26">SUM(G53:G57)</f>
        <v>0</v>
      </c>
      <c r="H58" s="111"/>
      <c r="I58" s="112">
        <f t="shared" ref="I58" si="27">SUM(I53:I57)</f>
        <v>1500</v>
      </c>
      <c r="J58" s="111"/>
      <c r="K58" s="112">
        <f>SUM(K53:K57)</f>
        <v>1500</v>
      </c>
      <c r="L58" s="111"/>
      <c r="M58" s="200">
        <f t="shared" si="2"/>
        <v>0</v>
      </c>
    </row>
    <row r="59" spans="1:13" s="18" customFormat="1" ht="15.75" thickTop="1" x14ac:dyDescent="0.25">
      <c r="A59" s="29"/>
      <c r="E59" s="32"/>
      <c r="F59" s="33"/>
      <c r="G59" s="32"/>
      <c r="H59" s="33"/>
      <c r="I59" s="32"/>
      <c r="J59" s="33"/>
      <c r="K59" s="32"/>
      <c r="L59" s="33"/>
      <c r="M59" s="211"/>
    </row>
    <row r="60" spans="1:13" s="18" customFormat="1" ht="15.75" thickBot="1" x14ac:dyDescent="0.3">
      <c r="A60" s="29"/>
      <c r="B60" s="18" t="s">
        <v>76</v>
      </c>
      <c r="E60" s="112">
        <f>E28+E49+E58</f>
        <v>41100</v>
      </c>
      <c r="F60" s="111"/>
      <c r="G60" s="112">
        <f>G28+G49+G58</f>
        <v>6000</v>
      </c>
      <c r="H60" s="111"/>
      <c r="I60" s="112">
        <f>I28+I49+I58</f>
        <v>47100</v>
      </c>
      <c r="J60" s="111"/>
      <c r="K60" s="112">
        <f>K28+K49+K58</f>
        <v>46950</v>
      </c>
      <c r="L60" s="111"/>
      <c r="M60" s="200">
        <f t="shared" si="2"/>
        <v>0.14233576642335766</v>
      </c>
    </row>
    <row r="61" spans="1:13" s="18" customFormat="1" ht="15.75" thickTop="1" x14ac:dyDescent="0.25">
      <c r="A61" s="29"/>
      <c r="C61" s="147" t="s">
        <v>69</v>
      </c>
      <c r="M61" s="212"/>
    </row>
    <row r="62" spans="1:13" s="18" customFormat="1" ht="15" x14ac:dyDescent="0.25">
      <c r="A62" s="29"/>
      <c r="D62" s="24" t="s">
        <v>59</v>
      </c>
      <c r="E62" s="148">
        <f>E11+E17+E23+E32+E38+E44+E53</f>
        <v>10500</v>
      </c>
      <c r="F62" s="153"/>
      <c r="G62" s="149">
        <f>G11+G17+G23+G32+G38+G44+G53</f>
        <v>0</v>
      </c>
      <c r="H62" s="153"/>
      <c r="I62" s="149">
        <f>I11+I17+I23+I32+I38+I44+I53</f>
        <v>10500</v>
      </c>
      <c r="J62" s="153"/>
      <c r="K62" s="149">
        <f>K11+K17+K23+K32+K38+K44+K53</f>
        <v>10600</v>
      </c>
      <c r="L62" s="153"/>
      <c r="M62" s="213">
        <f t="shared" si="2"/>
        <v>9.5238095238095247E-3</v>
      </c>
    </row>
    <row r="63" spans="1:13" s="18" customFormat="1" ht="15" x14ac:dyDescent="0.25">
      <c r="A63" s="29"/>
      <c r="D63" s="24" t="s">
        <v>60</v>
      </c>
      <c r="E63" s="150">
        <f>E12+E18+E24+E33+E39+E45+E54</f>
        <v>13250</v>
      </c>
      <c r="F63" s="26"/>
      <c r="G63" s="146">
        <f>G12+G18+G24+G33+G39+G45+G54</f>
        <v>0</v>
      </c>
      <c r="H63" s="26"/>
      <c r="I63" s="146">
        <f>I12+I18+I24+I33+I39+I45+I54</f>
        <v>13250</v>
      </c>
      <c r="J63" s="26"/>
      <c r="K63" s="146">
        <f>K12+K18+K24+K33+K39+K45+K54</f>
        <v>13250</v>
      </c>
      <c r="L63" s="26"/>
      <c r="M63" s="214">
        <f t="shared" si="2"/>
        <v>0</v>
      </c>
    </row>
    <row r="64" spans="1:13" s="18" customFormat="1" ht="15" x14ac:dyDescent="0.25">
      <c r="A64" s="29"/>
      <c r="D64" s="24" t="s">
        <v>61</v>
      </c>
      <c r="E64" s="150">
        <f>E13+E19+E25+E34+E40+E46+E55</f>
        <v>5500</v>
      </c>
      <c r="F64" s="26"/>
      <c r="G64" s="146">
        <f>G13+G19+G25+G34+G40+G46+G55</f>
        <v>0</v>
      </c>
      <c r="H64" s="26"/>
      <c r="I64" s="146">
        <f>I13+I19+I25+I34+I40+I46+I55</f>
        <v>5500</v>
      </c>
      <c r="J64" s="26"/>
      <c r="K64" s="146">
        <f>K13+K19+K25+K34+K40+K46+K55</f>
        <v>5500</v>
      </c>
      <c r="L64" s="26"/>
      <c r="M64" s="214">
        <f t="shared" si="2"/>
        <v>0</v>
      </c>
    </row>
    <row r="65" spans="1:34" s="18" customFormat="1" ht="15" x14ac:dyDescent="0.25">
      <c r="A65" s="29"/>
      <c r="D65" s="24" t="s">
        <v>62</v>
      </c>
      <c r="E65" s="150">
        <f>E14+E20+E26+E35+E41+E47+E56</f>
        <v>5350</v>
      </c>
      <c r="F65" s="26"/>
      <c r="G65" s="146">
        <f>G14+G20+G26+G35+G41+G47+G56</f>
        <v>3800</v>
      </c>
      <c r="H65" s="26"/>
      <c r="I65" s="146">
        <f>I14+I20+I26+I35+I41+I47+I56</f>
        <v>9150</v>
      </c>
      <c r="J65" s="26"/>
      <c r="K65" s="146">
        <f>K14+K20+K26+K35+K41+K47+K56</f>
        <v>8950</v>
      </c>
      <c r="L65" s="26"/>
      <c r="M65" s="214">
        <f t="shared" si="2"/>
        <v>0.67289719626168221</v>
      </c>
    </row>
    <row r="66" spans="1:34" ht="15" x14ac:dyDescent="0.25">
      <c r="A66" s="293"/>
      <c r="D66" s="24" t="s">
        <v>63</v>
      </c>
      <c r="E66" s="151">
        <f>E15+E21+E27+E36+E42+E48+E57</f>
        <v>6500</v>
      </c>
      <c r="F66" s="145"/>
      <c r="G66" s="152">
        <f>G15+G21+G27+G36+G42+G48+G57</f>
        <v>2200</v>
      </c>
      <c r="H66" s="145"/>
      <c r="I66" s="152">
        <f>I15+I21+I27+I36+I42+I48+I57</f>
        <v>8700</v>
      </c>
      <c r="J66" s="145"/>
      <c r="K66" s="152">
        <f>K15+K21+K27+K36+K42+K48+K57</f>
        <v>8650</v>
      </c>
      <c r="L66" s="145"/>
      <c r="M66" s="215">
        <f t="shared" si="2"/>
        <v>0.33076923076923076</v>
      </c>
    </row>
    <row r="67" spans="1:34" s="7" customFormat="1" ht="15" x14ac:dyDescent="0.25">
      <c r="A67" s="294"/>
      <c r="D67" s="195"/>
      <c r="E67" s="196"/>
      <c r="F67" s="26"/>
      <c r="G67" s="196"/>
      <c r="H67" s="26"/>
      <c r="I67" s="196"/>
      <c r="J67" s="26"/>
      <c r="K67" s="196"/>
      <c r="L67" s="26"/>
      <c r="M67" s="218"/>
    </row>
    <row r="68" spans="1:34" s="18" customFormat="1" ht="15" x14ac:dyDescent="0.25">
      <c r="A68" s="29"/>
      <c r="B68" s="18" t="s">
        <v>6</v>
      </c>
      <c r="E68" s="161">
        <v>1900</v>
      </c>
      <c r="F68" s="3"/>
      <c r="G68" s="161"/>
      <c r="H68" s="3"/>
      <c r="I68" s="161">
        <f>E68+G68</f>
        <v>1900</v>
      </c>
      <c r="J68" s="3"/>
      <c r="K68" s="161">
        <f>'Geo.-cost.category.'!K51</f>
        <v>2400</v>
      </c>
      <c r="L68" s="3"/>
      <c r="M68" s="199">
        <f t="shared" si="2"/>
        <v>0.26315789473684209</v>
      </c>
      <c r="N68" s="136"/>
    </row>
    <row r="69" spans="1:34" s="18" customFormat="1" ht="15" x14ac:dyDescent="0.25">
      <c r="A69" s="29"/>
      <c r="B69" s="18" t="s">
        <v>57</v>
      </c>
      <c r="E69" s="161">
        <v>7000</v>
      </c>
      <c r="F69" s="3"/>
      <c r="G69" s="161">
        <f>G60*-1</f>
        <v>-6000</v>
      </c>
      <c r="H69" s="3"/>
      <c r="I69" s="161">
        <f>E69+G69</f>
        <v>1000</v>
      </c>
      <c r="J69" s="3"/>
      <c r="K69" s="197"/>
      <c r="L69" s="3"/>
      <c r="M69" s="216"/>
      <c r="N69" s="136"/>
    </row>
    <row r="70" spans="1:34" s="18" customFormat="1" ht="6" customHeight="1" x14ac:dyDescent="0.25">
      <c r="A70" s="29"/>
      <c r="E70" s="34"/>
      <c r="F70" s="3"/>
      <c r="G70" s="34"/>
      <c r="H70" s="3"/>
      <c r="I70" s="34"/>
      <c r="J70" s="3"/>
      <c r="K70" s="34"/>
      <c r="L70" s="3"/>
      <c r="M70" s="210"/>
      <c r="N70" s="89"/>
    </row>
    <row r="71" spans="1:34" s="37" customFormat="1" ht="15.75" thickBot="1" x14ac:dyDescent="0.3">
      <c r="A71" s="35" t="s">
        <v>84</v>
      </c>
      <c r="E71" s="112">
        <f>E60+E68+E69</f>
        <v>50000</v>
      </c>
      <c r="F71" s="111"/>
      <c r="G71" s="112">
        <f>G60+G68+G69</f>
        <v>0</v>
      </c>
      <c r="H71" s="111"/>
      <c r="I71" s="112">
        <f>I60+I68+I69</f>
        <v>50000</v>
      </c>
      <c r="J71" s="111"/>
      <c r="K71" s="112">
        <f>K60+K68</f>
        <v>49350</v>
      </c>
      <c r="L71" s="111"/>
      <c r="M71" s="200">
        <f t="shared" si="2"/>
        <v>-1.2999999999999999E-2</v>
      </c>
    </row>
    <row r="72" spans="1:34" s="2" customFormat="1" ht="16.5" thickTop="1" x14ac:dyDescent="0.25">
      <c r="A72" s="19"/>
      <c r="B72" s="5"/>
      <c r="C72" s="5"/>
      <c r="D72" s="5"/>
      <c r="E72" s="6"/>
      <c r="F72" s="5"/>
      <c r="G72" s="6"/>
      <c r="H72" s="5"/>
      <c r="I72" s="6"/>
      <c r="J72" s="5"/>
      <c r="K72" s="6"/>
      <c r="L72" s="5"/>
      <c r="M72" s="6"/>
      <c r="N72" s="5"/>
      <c r="O72" s="5"/>
      <c r="P72" s="5"/>
      <c r="Q72" s="5"/>
      <c r="R72" s="5"/>
      <c r="S72" s="5"/>
      <c r="T72" s="5"/>
      <c r="U72" s="5"/>
      <c r="V72" s="5"/>
      <c r="W72" s="5"/>
      <c r="X72" s="5"/>
      <c r="Y72" s="5"/>
      <c r="Z72" s="5"/>
      <c r="AA72" s="5"/>
      <c r="AB72" s="5"/>
      <c r="AC72" s="5"/>
      <c r="AD72" s="5"/>
      <c r="AE72" s="5"/>
      <c r="AF72" s="5"/>
      <c r="AG72" s="5"/>
      <c r="AH72" s="5"/>
    </row>
    <row r="73" spans="1:34" s="2" customFormat="1" ht="48.95" customHeight="1" x14ac:dyDescent="0.25">
      <c r="A73" s="305" t="s">
        <v>36</v>
      </c>
      <c r="B73" s="305"/>
      <c r="C73" s="305"/>
      <c r="D73" s="305"/>
      <c r="E73" s="305"/>
      <c r="F73" s="305"/>
      <c r="G73" s="305"/>
      <c r="H73" s="305"/>
      <c r="I73" s="305"/>
      <c r="J73" s="305"/>
      <c r="K73" s="305"/>
      <c r="L73" s="305"/>
      <c r="M73" s="305"/>
    </row>
    <row r="75" spans="1:34" s="2" customFormat="1" ht="15" x14ac:dyDescent="0.25">
      <c r="E75" s="3"/>
      <c r="G75" s="3"/>
      <c r="I75" s="3"/>
      <c r="K75" s="3"/>
      <c r="M75" s="3"/>
    </row>
    <row r="76" spans="1:34" s="2" customFormat="1" ht="15" x14ac:dyDescent="0.25">
      <c r="E76" s="3"/>
      <c r="G76" s="3"/>
      <c r="I76" s="3"/>
      <c r="K76" s="3"/>
      <c r="M76" s="3"/>
    </row>
  </sheetData>
  <mergeCells count="1">
    <mergeCell ref="A73:M73"/>
  </mergeCells>
  <pageMargins left="0.74803149606299213" right="0.74803149606299213" top="0.98425196850393704" bottom="0.98425196850393704" header="0" footer="0"/>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showZeros="0" showWhiteSpace="0" zoomScaleNormal="100" zoomScaleSheetLayoutView="100" zoomScalePageLayoutView="75" workbookViewId="0">
      <pane ySplit="7" topLeftCell="A47" activePane="bottomLeft" state="frozen"/>
      <selection pane="bottomLeft"/>
    </sheetView>
  </sheetViews>
  <sheetFormatPr defaultColWidth="9.140625" defaultRowHeight="12.75" x14ac:dyDescent="0.2"/>
  <cols>
    <col min="1" max="1" width="6" style="1" customWidth="1"/>
    <col min="2" max="2" width="4" style="1" customWidth="1"/>
    <col min="3" max="3" width="6.28515625" style="1" customWidth="1"/>
    <col min="4" max="4" width="51.7109375" style="1" customWidth="1"/>
    <col min="5" max="5" width="14.140625" style="4" customWidth="1"/>
    <col min="6" max="6" width="1.42578125" style="1" customWidth="1"/>
    <col min="7" max="7" width="15.7109375" style="4" customWidth="1"/>
    <col min="8" max="8" width="1.42578125" style="1" customWidth="1"/>
    <col min="9" max="9" width="12.7109375" style="4" customWidth="1"/>
    <col min="10" max="10" width="1.42578125" style="1" customWidth="1"/>
    <col min="11" max="11" width="10.42578125" style="4" bestFit="1" customWidth="1"/>
    <col min="12" max="12" width="2.140625" style="1" customWidth="1"/>
    <col min="13" max="13" width="15" style="205" customWidth="1"/>
    <col min="14" max="14" width="4.5703125" style="1" bestFit="1" customWidth="1"/>
    <col min="15" max="15" width="8" style="1" bestFit="1" customWidth="1"/>
    <col min="16" max="16" width="4.5703125" style="1" bestFit="1" customWidth="1"/>
    <col min="17" max="17" width="8" style="1" bestFit="1" customWidth="1"/>
    <col min="18" max="18" width="4.5703125" style="1" bestFit="1" customWidth="1"/>
    <col min="19" max="19" width="8" style="1" bestFit="1" customWidth="1"/>
    <col min="20" max="20" width="5.28515625" style="1" customWidth="1"/>
    <col min="21" max="16384" width="9.140625" style="1"/>
  </cols>
  <sheetData>
    <row r="1" spans="1:13" ht="21" x14ac:dyDescent="0.35">
      <c r="A1" s="108" t="s">
        <v>159</v>
      </c>
      <c r="B1" s="12"/>
      <c r="C1" s="13"/>
      <c r="D1" s="13"/>
      <c r="E1" s="14"/>
      <c r="F1" s="13"/>
      <c r="G1" s="14"/>
      <c r="H1" s="13"/>
      <c r="I1" s="14"/>
      <c r="J1" s="13"/>
      <c r="K1" s="14"/>
      <c r="M1" s="204"/>
    </row>
    <row r="2" spans="1:13" ht="19.5" x14ac:dyDescent="0.3">
      <c r="A2" s="109" t="s">
        <v>97</v>
      </c>
      <c r="B2" s="8"/>
      <c r="D2" s="2"/>
    </row>
    <row r="3" spans="1:13" ht="19.5" x14ac:dyDescent="0.3">
      <c r="A3" s="109" t="s">
        <v>89</v>
      </c>
      <c r="B3" s="8"/>
      <c r="D3" s="2"/>
    </row>
    <row r="4" spans="1:13" ht="19.5" x14ac:dyDescent="0.3">
      <c r="A4" s="109" t="s">
        <v>88</v>
      </c>
      <c r="B4" s="8"/>
      <c r="D4" s="2"/>
    </row>
    <row r="5" spans="1:13" s="2" customFormat="1" ht="15" x14ac:dyDescent="0.25">
      <c r="A5" s="20" t="s">
        <v>23</v>
      </c>
      <c r="B5" s="15"/>
      <c r="C5" s="7"/>
      <c r="E5" s="155"/>
      <c r="F5" s="1"/>
      <c r="G5" s="155"/>
      <c r="H5" s="1"/>
      <c r="I5" s="155"/>
      <c r="J5" s="1"/>
      <c r="K5" s="4"/>
      <c r="L5" s="1"/>
      <c r="M5" s="205"/>
    </row>
    <row r="6" spans="1:13" s="2" customFormat="1" ht="60" x14ac:dyDescent="0.25">
      <c r="A6" s="70"/>
      <c r="B6" s="71"/>
      <c r="C6" s="71"/>
      <c r="D6" s="71"/>
      <c r="E6" s="271" t="s">
        <v>10</v>
      </c>
      <c r="F6" s="271"/>
      <c r="G6" s="272" t="s">
        <v>153</v>
      </c>
      <c r="H6" s="272"/>
      <c r="I6" s="272" t="s">
        <v>109</v>
      </c>
      <c r="J6" s="184"/>
      <c r="K6" s="271" t="s">
        <v>107</v>
      </c>
      <c r="L6" s="271"/>
      <c r="M6" s="292" t="s">
        <v>152</v>
      </c>
    </row>
    <row r="7" spans="1:13" s="2" customFormat="1" ht="14.45" customHeight="1" x14ac:dyDescent="0.25">
      <c r="A7" s="194" t="s">
        <v>73</v>
      </c>
      <c r="B7" s="296"/>
      <c r="C7" s="296"/>
      <c r="D7" s="296"/>
      <c r="E7" s="119"/>
      <c r="F7" s="120"/>
      <c r="G7" s="119"/>
      <c r="H7" s="120"/>
      <c r="I7" s="119"/>
      <c r="J7" s="120"/>
      <c r="K7" s="119"/>
      <c r="L7" s="120"/>
      <c r="M7" s="202"/>
    </row>
    <row r="8" spans="1:13" s="2" customFormat="1" ht="15" x14ac:dyDescent="0.25">
      <c r="A8" s="180"/>
      <c r="B8" s="181"/>
      <c r="C8" s="181"/>
      <c r="D8" s="181"/>
      <c r="E8" s="119"/>
      <c r="F8" s="120"/>
      <c r="G8" s="119"/>
      <c r="H8" s="120"/>
      <c r="I8" s="119"/>
      <c r="J8" s="120"/>
      <c r="K8" s="119"/>
      <c r="L8" s="120"/>
      <c r="M8" s="202"/>
    </row>
    <row r="9" spans="1:13" s="2" customFormat="1" ht="15" x14ac:dyDescent="0.25">
      <c r="A9" s="22"/>
      <c r="B9" s="37" t="s">
        <v>35</v>
      </c>
      <c r="C9" s="37"/>
      <c r="K9" s="107"/>
      <c r="L9" s="107"/>
      <c r="M9" s="206"/>
    </row>
    <row r="10" spans="1:13" s="17" customFormat="1" ht="15" x14ac:dyDescent="0.25">
      <c r="A10" s="23"/>
      <c r="C10" s="24" t="s">
        <v>8</v>
      </c>
      <c r="D10" s="24"/>
      <c r="E10" s="25">
        <f>SUM(E11:E13)</f>
        <v>6000</v>
      </c>
      <c r="F10" s="26"/>
      <c r="G10" s="25">
        <f t="shared" ref="G10" si="0">SUM(G11:G13)</f>
        <v>500</v>
      </c>
      <c r="H10" s="26"/>
      <c r="I10" s="25">
        <f t="shared" ref="I10" si="1">SUM(I11:I13)</f>
        <v>6500</v>
      </c>
      <c r="J10" s="26"/>
      <c r="K10" s="25">
        <f>SUM(K11:K13)</f>
        <v>7100</v>
      </c>
      <c r="L10" s="26"/>
      <c r="M10" s="207">
        <f>(K10-E10)/E10</f>
        <v>0.18333333333333332</v>
      </c>
    </row>
    <row r="11" spans="1:13" s="2" customFormat="1" ht="15" x14ac:dyDescent="0.25">
      <c r="A11" s="16"/>
      <c r="C11" s="27"/>
      <c r="D11" s="27" t="s">
        <v>56</v>
      </c>
      <c r="E11" s="161">
        <v>1000</v>
      </c>
      <c r="F11" s="3"/>
      <c r="G11" s="161"/>
      <c r="H11" s="3"/>
      <c r="I11" s="161">
        <f>E11+G11</f>
        <v>1000</v>
      </c>
      <c r="J11" s="3"/>
      <c r="K11" s="161">
        <v>1500</v>
      </c>
      <c r="L11" s="3"/>
      <c r="M11" s="199"/>
    </row>
    <row r="12" spans="1:13" s="2" customFormat="1" ht="15" x14ac:dyDescent="0.25">
      <c r="A12" s="16"/>
      <c r="C12" s="27"/>
      <c r="D12" s="27" t="s">
        <v>55</v>
      </c>
      <c r="E12" s="161">
        <v>2000</v>
      </c>
      <c r="F12" s="3"/>
      <c r="G12" s="161">
        <v>500</v>
      </c>
      <c r="H12" s="3"/>
      <c r="I12" s="161">
        <f t="shared" ref="I12:I13" si="2">E12+G12</f>
        <v>2500</v>
      </c>
      <c r="J12" s="3"/>
      <c r="K12" s="161">
        <v>2600</v>
      </c>
      <c r="L12" s="3"/>
      <c r="M12" s="199"/>
    </row>
    <row r="13" spans="1:13" s="2" customFormat="1" ht="15" x14ac:dyDescent="0.25">
      <c r="A13" s="16"/>
      <c r="C13" s="27"/>
      <c r="D13" s="27" t="s">
        <v>65</v>
      </c>
      <c r="E13" s="161">
        <v>3000</v>
      </c>
      <c r="F13" s="3"/>
      <c r="G13" s="161"/>
      <c r="H13" s="3"/>
      <c r="I13" s="161">
        <f t="shared" si="2"/>
        <v>3000</v>
      </c>
      <c r="J13" s="3"/>
      <c r="K13" s="161">
        <v>3000</v>
      </c>
      <c r="L13" s="3"/>
      <c r="M13" s="199"/>
    </row>
    <row r="14" spans="1:13" s="17" customFormat="1" ht="15" x14ac:dyDescent="0.25">
      <c r="A14" s="23"/>
      <c r="C14" s="24" t="s">
        <v>0</v>
      </c>
      <c r="D14" s="24"/>
      <c r="E14" s="25">
        <f>SUM(E15:E17)</f>
        <v>15000</v>
      </c>
      <c r="F14" s="26"/>
      <c r="G14" s="25">
        <f t="shared" ref="G14" si="3">SUM(G15:G17)</f>
        <v>800</v>
      </c>
      <c r="H14" s="26"/>
      <c r="I14" s="25">
        <f t="shared" ref="I14" si="4">SUM(I15:I17)</f>
        <v>15800</v>
      </c>
      <c r="J14" s="26"/>
      <c r="K14" s="25">
        <f>SUM(K15:K17)</f>
        <v>15600</v>
      </c>
      <c r="L14" s="26"/>
      <c r="M14" s="207">
        <f t="shared" ref="M14:M61" si="5">(K14-E14)/E14</f>
        <v>0.04</v>
      </c>
    </row>
    <row r="15" spans="1:13" s="2" customFormat="1" ht="15" x14ac:dyDescent="0.25">
      <c r="A15" s="16"/>
      <c r="C15" s="27"/>
      <c r="D15" s="27" t="s">
        <v>56</v>
      </c>
      <c r="E15" s="161">
        <v>4000</v>
      </c>
      <c r="F15" s="3"/>
      <c r="G15" s="161"/>
      <c r="H15" s="3"/>
      <c r="I15" s="161">
        <f>E15+G15</f>
        <v>4000</v>
      </c>
      <c r="J15" s="3"/>
      <c r="K15" s="161">
        <v>4000</v>
      </c>
      <c r="L15" s="3"/>
      <c r="M15" s="199"/>
    </row>
    <row r="16" spans="1:13" s="2" customFormat="1" ht="15" x14ac:dyDescent="0.25">
      <c r="A16" s="16"/>
      <c r="C16" s="27"/>
      <c r="D16" s="27" t="s">
        <v>55</v>
      </c>
      <c r="E16" s="161">
        <v>5000</v>
      </c>
      <c r="F16" s="3"/>
      <c r="G16" s="161">
        <v>800</v>
      </c>
      <c r="H16" s="3"/>
      <c r="I16" s="161">
        <f t="shared" ref="I16:I17" si="6">E16+G16</f>
        <v>5800</v>
      </c>
      <c r="J16" s="3"/>
      <c r="K16" s="161">
        <v>5600</v>
      </c>
      <c r="L16" s="3"/>
      <c r="M16" s="199"/>
    </row>
    <row r="17" spans="1:13" s="2" customFormat="1" ht="15" x14ac:dyDescent="0.25">
      <c r="A17" s="16"/>
      <c r="C17" s="27"/>
      <c r="D17" s="27" t="s">
        <v>65</v>
      </c>
      <c r="E17" s="161">
        <v>6000</v>
      </c>
      <c r="F17" s="3"/>
      <c r="G17" s="161"/>
      <c r="H17" s="3"/>
      <c r="I17" s="161">
        <f t="shared" si="6"/>
        <v>6000</v>
      </c>
      <c r="J17" s="3"/>
      <c r="K17" s="161">
        <v>6000</v>
      </c>
      <c r="L17" s="3"/>
      <c r="M17" s="199"/>
    </row>
    <row r="18" spans="1:13" s="17" customFormat="1" ht="15" x14ac:dyDescent="0.25">
      <c r="A18" s="23"/>
      <c r="C18" s="24" t="s">
        <v>1</v>
      </c>
      <c r="D18" s="24"/>
      <c r="E18" s="25">
        <f>SUM(E19:E21)</f>
        <v>15000</v>
      </c>
      <c r="F18" s="26"/>
      <c r="G18" s="25">
        <f t="shared" ref="G18" si="7">SUM(G19:G21)</f>
        <v>0</v>
      </c>
      <c r="H18" s="26"/>
      <c r="I18" s="25">
        <f t="shared" ref="I18" si="8">SUM(I19:I21)</f>
        <v>15000</v>
      </c>
      <c r="J18" s="26"/>
      <c r="K18" s="25">
        <f>SUM(K19:K21)</f>
        <v>15000</v>
      </c>
      <c r="L18" s="26"/>
      <c r="M18" s="207">
        <f t="shared" si="5"/>
        <v>0</v>
      </c>
    </row>
    <row r="19" spans="1:13" s="2" customFormat="1" ht="15" x14ac:dyDescent="0.25">
      <c r="A19" s="16"/>
      <c r="C19" s="27"/>
      <c r="D19" s="27" t="s">
        <v>56</v>
      </c>
      <c r="E19" s="161">
        <v>4000</v>
      </c>
      <c r="F19" s="3"/>
      <c r="G19" s="161"/>
      <c r="H19" s="3"/>
      <c r="I19" s="161">
        <f>E19+G19</f>
        <v>4000</v>
      </c>
      <c r="J19" s="3"/>
      <c r="K19" s="161">
        <v>4000</v>
      </c>
      <c r="L19" s="3"/>
      <c r="M19" s="199"/>
    </row>
    <row r="20" spans="1:13" s="2" customFormat="1" ht="15" x14ac:dyDescent="0.25">
      <c r="A20" s="16"/>
      <c r="C20" s="27"/>
      <c r="D20" s="27" t="s">
        <v>55</v>
      </c>
      <c r="E20" s="161">
        <v>5000</v>
      </c>
      <c r="F20" s="3"/>
      <c r="G20" s="161"/>
      <c r="H20" s="3"/>
      <c r="I20" s="161">
        <f t="shared" ref="I20:I21" si="9">E20+G20</f>
        <v>5000</v>
      </c>
      <c r="J20" s="3"/>
      <c r="K20" s="161">
        <v>5000</v>
      </c>
      <c r="L20" s="3"/>
      <c r="M20" s="199"/>
    </row>
    <row r="21" spans="1:13" s="2" customFormat="1" ht="15" x14ac:dyDescent="0.25">
      <c r="A21" s="16"/>
      <c r="C21" s="27"/>
      <c r="D21" s="27" t="s">
        <v>65</v>
      </c>
      <c r="E21" s="161">
        <v>6000</v>
      </c>
      <c r="F21" s="3"/>
      <c r="G21" s="161"/>
      <c r="H21" s="3"/>
      <c r="I21" s="161">
        <f t="shared" si="9"/>
        <v>6000</v>
      </c>
      <c r="J21" s="3"/>
      <c r="K21" s="161">
        <v>6000</v>
      </c>
      <c r="L21" s="3"/>
      <c r="M21" s="199"/>
    </row>
    <row r="22" spans="1:13" s="18" customFormat="1" ht="15.75" thickBot="1" x14ac:dyDescent="0.3">
      <c r="A22" s="29"/>
      <c r="B22" s="37" t="s">
        <v>13</v>
      </c>
      <c r="E22" s="112">
        <f>E10+E14+E18</f>
        <v>36000</v>
      </c>
      <c r="F22" s="111"/>
      <c r="G22" s="112">
        <f t="shared" ref="G22" si="10">G10+G14+G18</f>
        <v>1300</v>
      </c>
      <c r="H22" s="111"/>
      <c r="I22" s="112">
        <f t="shared" ref="I22" si="11">I10+I14+I18</f>
        <v>37300</v>
      </c>
      <c r="J22" s="111"/>
      <c r="K22" s="112">
        <f>K10+K14+K18</f>
        <v>37700</v>
      </c>
      <c r="L22" s="111"/>
      <c r="M22" s="200">
        <f t="shared" si="5"/>
        <v>4.7222222222222221E-2</v>
      </c>
    </row>
    <row r="23" spans="1:13" s="2" customFormat="1" ht="15.75" thickTop="1" x14ac:dyDescent="0.25">
      <c r="A23" s="16"/>
      <c r="E23" s="30"/>
      <c r="F23" s="3"/>
      <c r="G23" s="30"/>
      <c r="H23" s="3"/>
      <c r="I23" s="30"/>
      <c r="J23" s="3"/>
      <c r="K23" s="30"/>
      <c r="L23" s="3"/>
      <c r="M23" s="208"/>
    </row>
    <row r="24" spans="1:13" s="2" customFormat="1" ht="15" x14ac:dyDescent="0.25">
      <c r="A24" s="22"/>
      <c r="B24" s="37" t="s">
        <v>11</v>
      </c>
      <c r="C24" s="37"/>
      <c r="E24" s="21"/>
      <c r="F24" s="3"/>
      <c r="G24" s="21"/>
      <c r="H24" s="3"/>
      <c r="I24" s="21"/>
      <c r="J24" s="3"/>
      <c r="K24" s="21"/>
      <c r="L24" s="3"/>
      <c r="M24" s="209"/>
    </row>
    <row r="25" spans="1:13" s="17" customFormat="1" ht="15" x14ac:dyDescent="0.25">
      <c r="A25" s="23"/>
      <c r="C25" s="24" t="s">
        <v>7</v>
      </c>
      <c r="D25" s="24"/>
      <c r="E25" s="25">
        <f>SUM(E26:E28)</f>
        <v>600</v>
      </c>
      <c r="F25" s="26"/>
      <c r="G25" s="25">
        <f t="shared" ref="G25" si="12">SUM(G26:G28)</f>
        <v>1000</v>
      </c>
      <c r="H25" s="26"/>
      <c r="I25" s="25">
        <f t="shared" ref="I25" si="13">SUM(I26:I28)</f>
        <v>1600</v>
      </c>
      <c r="J25" s="26"/>
      <c r="K25" s="25">
        <f>SUM(K26:K28)</f>
        <v>1600</v>
      </c>
      <c r="L25" s="26"/>
      <c r="M25" s="207">
        <f t="shared" si="5"/>
        <v>1.6666666666666667</v>
      </c>
    </row>
    <row r="26" spans="1:13" s="2" customFormat="1" ht="15" x14ac:dyDescent="0.25">
      <c r="A26" s="16"/>
      <c r="C26" s="27"/>
      <c r="D26" s="27" t="s">
        <v>56</v>
      </c>
      <c r="E26" s="161">
        <v>100</v>
      </c>
      <c r="F26" s="3"/>
      <c r="G26" s="161"/>
      <c r="H26" s="3"/>
      <c r="I26" s="161">
        <f>E26+G26</f>
        <v>100</v>
      </c>
      <c r="J26" s="3"/>
      <c r="K26" s="161">
        <v>200</v>
      </c>
      <c r="L26" s="3"/>
      <c r="M26" s="199"/>
    </row>
    <row r="27" spans="1:13" s="2" customFormat="1" ht="15" x14ac:dyDescent="0.25">
      <c r="A27" s="16"/>
      <c r="C27" s="27"/>
      <c r="D27" s="27" t="s">
        <v>55</v>
      </c>
      <c r="E27" s="161">
        <v>200</v>
      </c>
      <c r="F27" s="3"/>
      <c r="G27" s="161">
        <v>1000</v>
      </c>
      <c r="H27" s="3"/>
      <c r="I27" s="161">
        <f t="shared" ref="I27:I28" si="14">E27+G27</f>
        <v>1200</v>
      </c>
      <c r="J27" s="3"/>
      <c r="K27" s="161">
        <v>1200</v>
      </c>
      <c r="L27" s="3"/>
      <c r="M27" s="199"/>
    </row>
    <row r="28" spans="1:13" s="2" customFormat="1" ht="15" x14ac:dyDescent="0.25">
      <c r="A28" s="16"/>
      <c r="C28" s="27"/>
      <c r="D28" s="27" t="s">
        <v>65</v>
      </c>
      <c r="E28" s="161">
        <v>300</v>
      </c>
      <c r="F28" s="3"/>
      <c r="G28" s="161"/>
      <c r="H28" s="3"/>
      <c r="I28" s="161">
        <f t="shared" si="14"/>
        <v>300</v>
      </c>
      <c r="J28" s="3"/>
      <c r="K28" s="161">
        <v>200</v>
      </c>
      <c r="L28" s="3"/>
      <c r="M28" s="199"/>
    </row>
    <row r="29" spans="1:13" s="17" customFormat="1" ht="15" x14ac:dyDescent="0.25">
      <c r="A29" s="23"/>
      <c r="C29" s="24" t="s">
        <v>2</v>
      </c>
      <c r="D29" s="24"/>
      <c r="E29" s="25">
        <f>SUM(E30:E32)</f>
        <v>1500</v>
      </c>
      <c r="F29" s="26"/>
      <c r="G29" s="25">
        <f t="shared" ref="G29" si="15">SUM(G30:G32)</f>
        <v>3000</v>
      </c>
      <c r="H29" s="26"/>
      <c r="I29" s="25">
        <f t="shared" ref="I29" si="16">SUM(I30:I32)</f>
        <v>4500</v>
      </c>
      <c r="J29" s="26"/>
      <c r="K29" s="25">
        <f>SUM(K30:K32)</f>
        <v>4000</v>
      </c>
      <c r="L29" s="26"/>
      <c r="M29" s="207">
        <f t="shared" si="5"/>
        <v>1.6666666666666667</v>
      </c>
    </row>
    <row r="30" spans="1:13" s="2" customFormat="1" ht="15" x14ac:dyDescent="0.25">
      <c r="A30" s="16"/>
      <c r="C30" s="27"/>
      <c r="D30" s="27" t="s">
        <v>56</v>
      </c>
      <c r="E30" s="161">
        <v>400</v>
      </c>
      <c r="F30" s="3"/>
      <c r="G30" s="161"/>
      <c r="H30" s="3"/>
      <c r="I30" s="161">
        <f>E30+G30</f>
        <v>400</v>
      </c>
      <c r="J30" s="3"/>
      <c r="K30" s="161">
        <v>600</v>
      </c>
      <c r="L30" s="3"/>
      <c r="M30" s="199"/>
    </row>
    <row r="31" spans="1:13" s="2" customFormat="1" ht="15" x14ac:dyDescent="0.25">
      <c r="A31" s="16"/>
      <c r="C31" s="27"/>
      <c r="D31" s="27" t="s">
        <v>55</v>
      </c>
      <c r="E31" s="161">
        <v>500</v>
      </c>
      <c r="F31" s="3"/>
      <c r="G31" s="161">
        <v>3000</v>
      </c>
      <c r="H31" s="3"/>
      <c r="I31" s="161">
        <f t="shared" ref="I31:I32" si="17">E31+G31</f>
        <v>3500</v>
      </c>
      <c r="J31" s="3"/>
      <c r="K31" s="161">
        <v>2600</v>
      </c>
      <c r="L31" s="3"/>
      <c r="M31" s="199"/>
    </row>
    <row r="32" spans="1:13" s="2" customFormat="1" ht="15" x14ac:dyDescent="0.25">
      <c r="A32" s="16"/>
      <c r="C32" s="27"/>
      <c r="D32" s="27" t="s">
        <v>65</v>
      </c>
      <c r="E32" s="161">
        <v>600</v>
      </c>
      <c r="F32" s="3"/>
      <c r="G32" s="161"/>
      <c r="H32" s="3"/>
      <c r="I32" s="161">
        <f t="shared" si="17"/>
        <v>600</v>
      </c>
      <c r="J32" s="3"/>
      <c r="K32" s="161">
        <v>800</v>
      </c>
      <c r="L32" s="3"/>
      <c r="M32" s="199"/>
    </row>
    <row r="33" spans="1:13" s="17" customFormat="1" ht="15" x14ac:dyDescent="0.25">
      <c r="A33" s="23"/>
      <c r="C33" s="24" t="s">
        <v>3</v>
      </c>
      <c r="D33" s="24"/>
      <c r="E33" s="25">
        <f>SUM(E34:E36)</f>
        <v>1500</v>
      </c>
      <c r="F33" s="26"/>
      <c r="G33" s="25">
        <f>SUM(G34:G36)</f>
        <v>700</v>
      </c>
      <c r="H33" s="26"/>
      <c r="I33" s="25">
        <f t="shared" ref="I33" si="18">SUM(I34:I36)</f>
        <v>2200</v>
      </c>
      <c r="J33" s="26"/>
      <c r="K33" s="25">
        <f>SUM(K34:K36)</f>
        <v>2150</v>
      </c>
      <c r="L33" s="26"/>
      <c r="M33" s="207">
        <f t="shared" si="5"/>
        <v>0.43333333333333335</v>
      </c>
    </row>
    <row r="34" spans="1:13" s="17" customFormat="1" ht="15" x14ac:dyDescent="0.25">
      <c r="A34" s="23"/>
      <c r="C34" s="24"/>
      <c r="D34" s="27" t="s">
        <v>56</v>
      </c>
      <c r="E34" s="161">
        <v>400</v>
      </c>
      <c r="F34" s="3"/>
      <c r="G34" s="161">
        <v>300</v>
      </c>
      <c r="H34" s="3"/>
      <c r="I34" s="161">
        <f>E34+G34</f>
        <v>700</v>
      </c>
      <c r="J34" s="3"/>
      <c r="K34" s="161">
        <v>650</v>
      </c>
      <c r="L34" s="3"/>
      <c r="M34" s="199"/>
    </row>
    <row r="35" spans="1:13" s="17" customFormat="1" ht="15" x14ac:dyDescent="0.25">
      <c r="A35" s="23"/>
      <c r="C35" s="24"/>
      <c r="D35" s="27" t="s">
        <v>55</v>
      </c>
      <c r="E35" s="161">
        <v>500</v>
      </c>
      <c r="F35" s="3"/>
      <c r="G35" s="161">
        <v>400</v>
      </c>
      <c r="H35" s="3"/>
      <c r="I35" s="161">
        <f t="shared" ref="I35:I36" si="19">E35+G35</f>
        <v>900</v>
      </c>
      <c r="J35" s="3"/>
      <c r="K35" s="161">
        <v>900</v>
      </c>
      <c r="L35" s="3"/>
      <c r="M35" s="199"/>
    </row>
    <row r="36" spans="1:13" s="17" customFormat="1" ht="15" x14ac:dyDescent="0.25">
      <c r="A36" s="23"/>
      <c r="C36" s="24"/>
      <c r="D36" s="27" t="s">
        <v>65</v>
      </c>
      <c r="E36" s="161">
        <v>600</v>
      </c>
      <c r="F36" s="3"/>
      <c r="G36" s="161"/>
      <c r="H36" s="3"/>
      <c r="I36" s="161">
        <f t="shared" si="19"/>
        <v>600</v>
      </c>
      <c r="J36" s="3"/>
      <c r="K36" s="161">
        <v>600</v>
      </c>
      <c r="L36" s="3"/>
      <c r="M36" s="199"/>
    </row>
    <row r="37" spans="1:13" s="18" customFormat="1" ht="15.75" thickBot="1" x14ac:dyDescent="0.3">
      <c r="A37" s="29"/>
      <c r="B37" s="37" t="s">
        <v>12</v>
      </c>
      <c r="E37" s="112">
        <f>E25+E29+E33</f>
        <v>3600</v>
      </c>
      <c r="F37" s="111"/>
      <c r="G37" s="112">
        <f t="shared" ref="G37" si="20">G25+G29+G33</f>
        <v>4700</v>
      </c>
      <c r="H37" s="111"/>
      <c r="I37" s="112">
        <f t="shared" ref="I37" si="21">I25+I29+I33</f>
        <v>8300</v>
      </c>
      <c r="J37" s="111"/>
      <c r="K37" s="112">
        <f>K25+K29+K33</f>
        <v>7750</v>
      </c>
      <c r="L37" s="111"/>
      <c r="M37" s="200">
        <f t="shared" si="5"/>
        <v>1.1527777777777777</v>
      </c>
    </row>
    <row r="38" spans="1:13" s="2" customFormat="1" ht="15.75" thickTop="1" x14ac:dyDescent="0.25">
      <c r="A38" s="16"/>
      <c r="E38" s="31"/>
      <c r="F38" s="3"/>
      <c r="G38" s="31"/>
      <c r="H38" s="3"/>
      <c r="I38" s="31"/>
      <c r="J38" s="3"/>
      <c r="K38" s="31"/>
      <c r="L38" s="3"/>
      <c r="M38" s="210"/>
    </row>
    <row r="39" spans="1:13" s="2" customFormat="1" ht="15" x14ac:dyDescent="0.25">
      <c r="A39" s="16"/>
      <c r="B39" s="37" t="s">
        <v>74</v>
      </c>
      <c r="E39" s="30"/>
      <c r="F39" s="3"/>
      <c r="G39" s="30"/>
      <c r="H39" s="3"/>
      <c r="I39" s="30"/>
      <c r="J39" s="3"/>
      <c r="K39" s="30"/>
      <c r="L39" s="3"/>
      <c r="M39" s="208"/>
    </row>
    <row r="40" spans="1:13" s="17" customFormat="1" ht="15" x14ac:dyDescent="0.25">
      <c r="A40" s="23"/>
      <c r="C40" s="24" t="s">
        <v>58</v>
      </c>
      <c r="D40" s="24"/>
      <c r="E40" s="25">
        <f>SUM(E41:E43)</f>
        <v>1500</v>
      </c>
      <c r="F40" s="26"/>
      <c r="G40" s="25">
        <f t="shared" ref="G40" si="22">SUM(G41:G43)</f>
        <v>0</v>
      </c>
      <c r="H40" s="26"/>
      <c r="I40" s="25">
        <f t="shared" ref="I40" si="23">SUM(I41:I43)</f>
        <v>1500</v>
      </c>
      <c r="J40" s="26"/>
      <c r="K40" s="25">
        <f>SUM(K41:K43)</f>
        <v>1500</v>
      </c>
      <c r="L40" s="26"/>
      <c r="M40" s="207">
        <f t="shared" si="5"/>
        <v>0</v>
      </c>
    </row>
    <row r="41" spans="1:13" s="2" customFormat="1" ht="15" x14ac:dyDescent="0.25">
      <c r="A41" s="16"/>
      <c r="D41" s="27" t="s">
        <v>56</v>
      </c>
      <c r="E41" s="161">
        <v>400</v>
      </c>
      <c r="F41" s="3"/>
      <c r="G41" s="161"/>
      <c r="H41" s="3"/>
      <c r="I41" s="161">
        <f>E41+G41</f>
        <v>400</v>
      </c>
      <c r="J41" s="3"/>
      <c r="K41" s="161">
        <v>400</v>
      </c>
      <c r="L41" s="3"/>
      <c r="M41" s="199"/>
    </row>
    <row r="42" spans="1:13" s="2" customFormat="1" ht="15" x14ac:dyDescent="0.25">
      <c r="A42" s="16"/>
      <c r="D42" s="27" t="s">
        <v>55</v>
      </c>
      <c r="E42" s="161">
        <v>500</v>
      </c>
      <c r="F42" s="3"/>
      <c r="G42" s="161"/>
      <c r="H42" s="3"/>
      <c r="I42" s="161">
        <f t="shared" ref="I42:I43" si="24">E42+G42</f>
        <v>500</v>
      </c>
      <c r="J42" s="3"/>
      <c r="K42" s="161">
        <v>500</v>
      </c>
      <c r="L42" s="3"/>
      <c r="M42" s="199"/>
    </row>
    <row r="43" spans="1:13" s="2" customFormat="1" ht="15" x14ac:dyDescent="0.25">
      <c r="A43" s="16"/>
      <c r="D43" s="27" t="s">
        <v>65</v>
      </c>
      <c r="E43" s="161">
        <v>600</v>
      </c>
      <c r="F43" s="3"/>
      <c r="G43" s="161"/>
      <c r="H43" s="3"/>
      <c r="I43" s="161">
        <f t="shared" si="24"/>
        <v>600</v>
      </c>
      <c r="J43" s="3"/>
      <c r="K43" s="161">
        <v>600</v>
      </c>
      <c r="L43" s="3"/>
      <c r="M43" s="199"/>
    </row>
    <row r="44" spans="1:13" s="18" customFormat="1" ht="15.75" thickBot="1" x14ac:dyDescent="0.3">
      <c r="A44" s="29"/>
      <c r="B44" s="18" t="s">
        <v>4</v>
      </c>
      <c r="E44" s="112">
        <f>SUM(E41:E43)</f>
        <v>1500</v>
      </c>
      <c r="F44" s="111"/>
      <c r="G44" s="112">
        <f t="shared" ref="G44" si="25">SUM(G41:G43)</f>
        <v>0</v>
      </c>
      <c r="H44" s="111"/>
      <c r="I44" s="112">
        <f t="shared" ref="I44" si="26">SUM(I41:I43)</f>
        <v>1500</v>
      </c>
      <c r="J44" s="111"/>
      <c r="K44" s="112">
        <f>SUM(K41:K43)</f>
        <v>1500</v>
      </c>
      <c r="L44" s="111"/>
      <c r="M44" s="200">
        <f t="shared" si="5"/>
        <v>0</v>
      </c>
    </row>
    <row r="45" spans="1:13" s="18" customFormat="1" ht="15.75" thickTop="1" x14ac:dyDescent="0.25">
      <c r="A45" s="29"/>
      <c r="E45" s="32"/>
      <c r="F45" s="33"/>
      <c r="G45" s="32"/>
      <c r="H45" s="33"/>
      <c r="I45" s="32"/>
      <c r="J45" s="33"/>
      <c r="K45" s="32"/>
      <c r="L45" s="33"/>
      <c r="M45" s="211"/>
    </row>
    <row r="46" spans="1:13" s="18" customFormat="1" ht="15" x14ac:dyDescent="0.25">
      <c r="A46" s="29"/>
      <c r="B46" s="37" t="s">
        <v>6</v>
      </c>
      <c r="C46" s="2"/>
      <c r="D46" s="2"/>
      <c r="E46" s="30"/>
      <c r="F46" s="3"/>
      <c r="G46" s="30"/>
      <c r="H46" s="3"/>
      <c r="I46" s="30"/>
      <c r="J46" s="3"/>
      <c r="K46" s="30"/>
      <c r="L46" s="3"/>
      <c r="M46" s="208"/>
    </row>
    <row r="47" spans="1:13" s="18" customFormat="1" ht="15" x14ac:dyDescent="0.25">
      <c r="A47" s="29"/>
      <c r="B47" s="17"/>
      <c r="C47" s="24" t="s">
        <v>105</v>
      </c>
      <c r="D47" s="24"/>
      <c r="E47" s="25">
        <v>1900</v>
      </c>
      <c r="F47" s="26"/>
      <c r="G47" s="25"/>
      <c r="H47" s="26"/>
      <c r="I47" s="25">
        <f t="shared" ref="I47" si="27">SUM(I48:I50)</f>
        <v>1900</v>
      </c>
      <c r="J47" s="26"/>
      <c r="K47" s="25">
        <f>SUM(K48:K50)</f>
        <v>2400</v>
      </c>
      <c r="L47" s="26"/>
      <c r="M47" s="207">
        <f t="shared" si="5"/>
        <v>0.26315789473684209</v>
      </c>
    </row>
    <row r="48" spans="1:13" s="18" customFormat="1" ht="15" x14ac:dyDescent="0.25">
      <c r="A48" s="29"/>
      <c r="B48" s="2"/>
      <c r="C48" s="2"/>
      <c r="D48" s="27" t="s">
        <v>56</v>
      </c>
      <c r="E48" s="161">
        <v>1400</v>
      </c>
      <c r="F48" s="3"/>
      <c r="G48" s="161"/>
      <c r="H48" s="3"/>
      <c r="I48" s="161">
        <f>E48+G48</f>
        <v>1400</v>
      </c>
      <c r="J48" s="3"/>
      <c r="K48" s="161">
        <v>1700</v>
      </c>
      <c r="L48" s="3"/>
      <c r="M48" s="199"/>
    </row>
    <row r="49" spans="1:13" s="18" customFormat="1" ht="15" x14ac:dyDescent="0.25">
      <c r="A49" s="29"/>
      <c r="B49" s="2"/>
      <c r="C49" s="2"/>
      <c r="D49" s="27" t="s">
        <v>55</v>
      </c>
      <c r="E49" s="161">
        <v>500</v>
      </c>
      <c r="F49" s="3"/>
      <c r="G49" s="161"/>
      <c r="H49" s="3"/>
      <c r="I49" s="161">
        <f t="shared" ref="I49:I50" si="28">E49+G49</f>
        <v>500</v>
      </c>
      <c r="J49" s="3"/>
      <c r="K49" s="161">
        <v>700</v>
      </c>
      <c r="L49" s="3"/>
      <c r="M49" s="199"/>
    </row>
    <row r="50" spans="1:13" s="18" customFormat="1" ht="15" x14ac:dyDescent="0.25">
      <c r="A50" s="29"/>
      <c r="B50" s="2"/>
      <c r="C50" s="2"/>
      <c r="D50" s="27" t="s">
        <v>65</v>
      </c>
      <c r="E50" s="161"/>
      <c r="F50" s="3"/>
      <c r="G50" s="161"/>
      <c r="H50" s="3"/>
      <c r="I50" s="161">
        <f t="shared" si="28"/>
        <v>0</v>
      </c>
      <c r="J50" s="3"/>
      <c r="K50" s="161"/>
      <c r="L50" s="3"/>
      <c r="M50" s="199"/>
    </row>
    <row r="51" spans="1:13" s="18" customFormat="1" ht="15.75" thickBot="1" x14ac:dyDescent="0.3">
      <c r="A51" s="29"/>
      <c r="B51" s="18" t="s">
        <v>102</v>
      </c>
      <c r="E51" s="112">
        <f>SUM(E48:E50)</f>
        <v>1900</v>
      </c>
      <c r="F51" s="111"/>
      <c r="G51" s="112">
        <f t="shared" ref="G51" si="29">SUM(G48:G50)</f>
        <v>0</v>
      </c>
      <c r="H51" s="111"/>
      <c r="I51" s="112">
        <f t="shared" ref="I51" si="30">SUM(I48:I50)</f>
        <v>1900</v>
      </c>
      <c r="J51" s="111"/>
      <c r="K51" s="112">
        <f>SUM(K48:K50)</f>
        <v>2400</v>
      </c>
      <c r="L51" s="111"/>
      <c r="M51" s="200"/>
    </row>
    <row r="52" spans="1:13" s="18" customFormat="1" ht="15.75" thickTop="1" x14ac:dyDescent="0.25">
      <c r="A52" s="29"/>
      <c r="E52" s="32"/>
      <c r="F52" s="33"/>
      <c r="G52" s="32"/>
      <c r="H52" s="33"/>
      <c r="I52" s="32"/>
      <c r="J52" s="33"/>
      <c r="K52" s="32"/>
      <c r="L52" s="33"/>
      <c r="M52" s="211"/>
    </row>
    <row r="53" spans="1:13" s="18" customFormat="1" ht="15.75" thickBot="1" x14ac:dyDescent="0.3">
      <c r="A53" s="29"/>
      <c r="B53" s="18" t="s">
        <v>103</v>
      </c>
      <c r="E53" s="112">
        <f>E22+E37+E44+E51</f>
        <v>43000</v>
      </c>
      <c r="F53" s="111"/>
      <c r="G53" s="112">
        <f>G22+G37+G44+G51</f>
        <v>6000</v>
      </c>
      <c r="H53" s="111"/>
      <c r="I53" s="112">
        <f>I22+I37+I44+I51</f>
        <v>49000</v>
      </c>
      <c r="J53" s="111"/>
      <c r="K53" s="112">
        <f>K22+K37+K44+K51</f>
        <v>49350</v>
      </c>
      <c r="L53" s="111"/>
      <c r="M53" s="200">
        <f t="shared" si="5"/>
        <v>0.14767441860465116</v>
      </c>
    </row>
    <row r="54" spans="1:13" s="18" customFormat="1" ht="15.75" thickTop="1" x14ac:dyDescent="0.25">
      <c r="A54" s="29"/>
      <c r="C54" s="147" t="s">
        <v>67</v>
      </c>
      <c r="M54" s="212"/>
    </row>
    <row r="55" spans="1:13" s="18" customFormat="1" ht="15" x14ac:dyDescent="0.25">
      <c r="A55" s="29"/>
      <c r="D55" s="27" t="s">
        <v>56</v>
      </c>
      <c r="E55" s="148">
        <f>E11+E15+E19+E26+E30+E34+E41+E48</f>
        <v>11700</v>
      </c>
      <c r="F55" s="153"/>
      <c r="G55" s="149">
        <f>G11+G15+G19+G26+G30+G34+G41+G48</f>
        <v>300</v>
      </c>
      <c r="H55" s="153"/>
      <c r="I55" s="149">
        <f>I11+I15+I19+I26+I30+I34+I41+I48</f>
        <v>12000</v>
      </c>
      <c r="J55" s="153"/>
      <c r="K55" s="149">
        <f>K11+K15+K19+K26+K30+K34+K41+K48</f>
        <v>13050</v>
      </c>
      <c r="L55" s="153"/>
      <c r="M55" s="262">
        <f t="shared" si="5"/>
        <v>0.11538461538461539</v>
      </c>
    </row>
    <row r="56" spans="1:13" s="18" customFormat="1" ht="15" x14ac:dyDescent="0.25">
      <c r="A56" s="29"/>
      <c r="D56" s="27" t="s">
        <v>147</v>
      </c>
      <c r="E56" s="150">
        <f>E12+E16+E20+E27+E31+E35+E42+E49</f>
        <v>14200</v>
      </c>
      <c r="F56" s="26"/>
      <c r="G56" s="146">
        <f>G12+G16+G20+G27+G31+G35+G42+G49</f>
        <v>5700</v>
      </c>
      <c r="H56" s="26"/>
      <c r="I56" s="146">
        <f>I12+I16+I20+I27+I31+I35+I42+I49</f>
        <v>19900</v>
      </c>
      <c r="J56" s="26"/>
      <c r="K56" s="146">
        <f>K12+K16+K20+K27+K31+K35+K42+K49</f>
        <v>19100</v>
      </c>
      <c r="L56" s="26"/>
      <c r="M56" s="263">
        <f t="shared" si="5"/>
        <v>0.34507042253521125</v>
      </c>
    </row>
    <row r="57" spans="1:13" ht="15" x14ac:dyDescent="0.25">
      <c r="A57" s="293"/>
      <c r="D57" s="27" t="s">
        <v>70</v>
      </c>
      <c r="E57" s="151">
        <f>E13+E17+E21+E28+E32+E36+E43+E50</f>
        <v>17100</v>
      </c>
      <c r="F57" s="145"/>
      <c r="G57" s="152">
        <f>G13+G17+G21+G28+G32+G36+G43+G50</f>
        <v>0</v>
      </c>
      <c r="H57" s="145"/>
      <c r="I57" s="152">
        <f>I13+I17+I21+I28+I32+I36+I43+I50</f>
        <v>17100</v>
      </c>
      <c r="J57" s="145"/>
      <c r="K57" s="152">
        <f>K13+K17+K21+K28+K32+K36+K43+K50</f>
        <v>17200</v>
      </c>
      <c r="L57" s="145"/>
      <c r="M57" s="264">
        <f t="shared" si="5"/>
        <v>5.8479532163742687E-3</v>
      </c>
    </row>
    <row r="58" spans="1:13" s="18" customFormat="1" ht="15" x14ac:dyDescent="0.25">
      <c r="A58" s="29"/>
      <c r="E58" s="32"/>
      <c r="F58" s="33"/>
      <c r="G58" s="32"/>
      <c r="H58" s="33"/>
      <c r="I58" s="32"/>
      <c r="J58" s="33"/>
      <c r="K58" s="32"/>
      <c r="L58" s="33"/>
      <c r="M58" s="211"/>
    </row>
    <row r="59" spans="1:13" s="18" customFormat="1" ht="15" x14ac:dyDescent="0.25">
      <c r="A59" s="29"/>
      <c r="B59" s="18" t="s">
        <v>57</v>
      </c>
      <c r="E59" s="161">
        <v>7000</v>
      </c>
      <c r="F59" s="3"/>
      <c r="G59" s="161">
        <f>G53*-1</f>
        <v>-6000</v>
      </c>
      <c r="H59" s="3"/>
      <c r="I59" s="161">
        <f>E59+G59</f>
        <v>1000</v>
      </c>
      <c r="J59" s="3"/>
      <c r="K59" s="197"/>
      <c r="L59" s="3"/>
      <c r="M59" s="216"/>
    </row>
    <row r="60" spans="1:13" s="18" customFormat="1" ht="5.45" customHeight="1" x14ac:dyDescent="0.25">
      <c r="A60" s="29"/>
      <c r="E60" s="34"/>
      <c r="F60" s="3"/>
      <c r="G60" s="34"/>
      <c r="H60" s="3"/>
      <c r="I60" s="34"/>
      <c r="J60" s="3"/>
      <c r="K60" s="34"/>
      <c r="L60" s="3"/>
      <c r="M60" s="210"/>
    </row>
    <row r="61" spans="1:13" s="37" customFormat="1" ht="15.75" thickBot="1" x14ac:dyDescent="0.3">
      <c r="A61" s="35" t="s">
        <v>84</v>
      </c>
      <c r="E61" s="112">
        <f>E53+E59</f>
        <v>50000</v>
      </c>
      <c r="F61" s="111"/>
      <c r="G61" s="112">
        <f t="shared" ref="G61" si="31">G53+G59</f>
        <v>0</v>
      </c>
      <c r="H61" s="111"/>
      <c r="I61" s="112">
        <f t="shared" ref="I61" si="32">I53+I59</f>
        <v>50000</v>
      </c>
      <c r="J61" s="111"/>
      <c r="K61" s="112">
        <f>K53</f>
        <v>49350</v>
      </c>
      <c r="L61" s="111"/>
      <c r="M61" s="200">
        <f t="shared" si="5"/>
        <v>-1.2999999999999999E-2</v>
      </c>
    </row>
    <row r="62" spans="1:13" s="2" customFormat="1" ht="15.75" thickTop="1" x14ac:dyDescent="0.25">
      <c r="A62" s="16"/>
      <c r="E62" s="30"/>
      <c r="F62" s="3"/>
      <c r="G62" s="30"/>
      <c r="H62" s="3"/>
      <c r="I62" s="30"/>
      <c r="J62" s="3"/>
      <c r="K62" s="30"/>
      <c r="L62" s="3"/>
      <c r="M62" s="208"/>
    </row>
    <row r="63" spans="1:13" s="2" customFormat="1" ht="33.75" customHeight="1" x14ac:dyDescent="0.25">
      <c r="A63" s="305" t="s">
        <v>36</v>
      </c>
      <c r="B63" s="305"/>
      <c r="C63" s="305"/>
      <c r="D63" s="305"/>
      <c r="E63" s="305"/>
      <c r="F63" s="305"/>
      <c r="G63" s="305"/>
      <c r="H63" s="305"/>
      <c r="I63" s="305"/>
      <c r="J63" s="305"/>
      <c r="K63" s="305"/>
      <c r="L63" s="305"/>
      <c r="M63" s="305"/>
    </row>
    <row r="65" spans="5:13" s="2" customFormat="1" ht="15" x14ac:dyDescent="0.25">
      <c r="E65" s="3"/>
      <c r="G65" s="3"/>
      <c r="I65" s="3"/>
      <c r="K65" s="3"/>
      <c r="M65" s="217"/>
    </row>
    <row r="66" spans="5:13" s="2" customFormat="1" ht="15" x14ac:dyDescent="0.25">
      <c r="E66" s="3"/>
      <c r="G66" s="3"/>
      <c r="I66" s="3"/>
      <c r="K66" s="3"/>
      <c r="M66" s="217"/>
    </row>
  </sheetData>
  <mergeCells count="1">
    <mergeCell ref="A63:M63"/>
  </mergeCells>
  <phoneticPr fontId="0" type="noConversion"/>
  <pageMargins left="0.74803149606299213" right="0.74803149606299213" top="0.98425196850393704" bottom="0.98425196850393704" header="0" footer="0"/>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Normal="100" workbookViewId="0">
      <pane ySplit="6" topLeftCell="A7" activePane="bottomLeft" state="frozen"/>
      <selection pane="bottomLeft"/>
    </sheetView>
  </sheetViews>
  <sheetFormatPr defaultColWidth="9.140625" defaultRowHeight="12.75" x14ac:dyDescent="0.2"/>
  <cols>
    <col min="1" max="1" width="71.140625" style="36" customWidth="1"/>
    <col min="2" max="2" width="15.42578125" style="36" customWidth="1"/>
    <col min="3" max="3" width="2.140625" style="36" customWidth="1"/>
    <col min="4" max="4" width="17.42578125" style="36" customWidth="1"/>
    <col min="5" max="5" width="34.42578125" style="36" customWidth="1"/>
    <col min="6" max="6" width="14.7109375" style="36" bestFit="1" customWidth="1"/>
    <col min="7" max="7" width="16.28515625" style="36" bestFit="1" customWidth="1"/>
    <col min="8" max="8" width="14.85546875" style="36" customWidth="1"/>
    <col min="9" max="9" width="14.42578125" style="36" customWidth="1"/>
    <col min="10" max="10" width="14.7109375" style="36" customWidth="1"/>
    <col min="11" max="11" width="15" style="36" customWidth="1"/>
    <col min="12" max="12" width="12.5703125" style="36" customWidth="1"/>
    <col min="13" max="13" width="14.7109375" style="36" customWidth="1"/>
    <col min="14" max="16" width="12.140625" style="36" bestFit="1" customWidth="1"/>
    <col min="17" max="17" width="10.42578125" style="36" bestFit="1" customWidth="1"/>
    <col min="18" max="18" width="15.5703125" style="36" bestFit="1" customWidth="1"/>
    <col min="19" max="16384" width="9.140625" style="36"/>
  </cols>
  <sheetData>
    <row r="1" spans="1:19" ht="21" x14ac:dyDescent="0.35">
      <c r="A1" s="108" t="s">
        <v>160</v>
      </c>
      <c r="B1" s="154"/>
      <c r="C1" s="154"/>
      <c r="D1" s="154"/>
    </row>
    <row r="2" spans="1:19" ht="19.5" x14ac:dyDescent="0.3">
      <c r="A2" s="109" t="s">
        <v>156</v>
      </c>
      <c r="B2" s="154"/>
      <c r="C2" s="154"/>
      <c r="D2" s="154"/>
    </row>
    <row r="3" spans="1:19" ht="19.5" x14ac:dyDescent="0.3">
      <c r="A3" s="109" t="s">
        <v>89</v>
      </c>
      <c r="B3" s="154"/>
      <c r="C3" s="154"/>
      <c r="D3" s="154"/>
    </row>
    <row r="4" spans="1:19" ht="19.5" x14ac:dyDescent="0.3">
      <c r="A4" s="109" t="s">
        <v>88</v>
      </c>
      <c r="B4" s="154"/>
      <c r="C4" s="154"/>
      <c r="D4" s="154"/>
    </row>
    <row r="5" spans="1:19" ht="15" customHeight="1" x14ac:dyDescent="0.25">
      <c r="A5" s="9" t="s">
        <v>23</v>
      </c>
      <c r="B5" s="295"/>
      <c r="C5" s="295"/>
      <c r="D5" s="295"/>
      <c r="E5" s="9"/>
      <c r="F5" s="9"/>
      <c r="G5" s="9"/>
      <c r="H5" s="9"/>
      <c r="I5" s="9"/>
      <c r="J5" s="9"/>
      <c r="K5" s="9"/>
      <c r="L5" s="9"/>
      <c r="M5" s="9"/>
      <c r="N5" s="9"/>
      <c r="O5" s="9"/>
    </row>
    <row r="6" spans="1:19" ht="15" x14ac:dyDescent="0.25">
      <c r="A6" s="121" t="s">
        <v>32</v>
      </c>
      <c r="B6" s="182" t="s">
        <v>90</v>
      </c>
      <c r="C6" s="198"/>
      <c r="D6" s="198" t="s">
        <v>107</v>
      </c>
      <c r="E6" s="9"/>
      <c r="F6" s="9"/>
      <c r="G6" s="9"/>
      <c r="H6" s="9"/>
      <c r="I6" s="9"/>
      <c r="J6" s="9"/>
      <c r="K6" s="9"/>
      <c r="L6" s="9"/>
      <c r="M6" s="9"/>
      <c r="N6" s="9"/>
      <c r="O6" s="9"/>
      <c r="P6" s="9"/>
      <c r="Q6" s="9"/>
      <c r="R6" s="9"/>
      <c r="S6" s="9"/>
    </row>
    <row r="7" spans="1:19" ht="15" x14ac:dyDescent="0.25">
      <c r="A7" s="301" t="s">
        <v>32</v>
      </c>
      <c r="B7" s="119"/>
      <c r="C7" s="120"/>
      <c r="D7" s="119"/>
      <c r="E7" s="9"/>
      <c r="F7" s="9"/>
      <c r="G7" s="9"/>
      <c r="H7" s="9"/>
      <c r="I7" s="9"/>
      <c r="J7" s="9"/>
      <c r="K7" s="9"/>
      <c r="L7" s="9"/>
      <c r="M7" s="9"/>
      <c r="N7" s="9"/>
      <c r="O7" s="9"/>
      <c r="P7" s="9"/>
      <c r="Q7" s="9"/>
      <c r="R7" s="9"/>
      <c r="S7" s="9"/>
    </row>
    <row r="8" spans="1:19" ht="15" x14ac:dyDescent="0.25">
      <c r="A8" s="114" t="s">
        <v>17</v>
      </c>
      <c r="B8" s="165">
        <v>2250</v>
      </c>
      <c r="C8" s="130"/>
      <c r="D8" s="165">
        <v>2300</v>
      </c>
      <c r="E8" s="9"/>
      <c r="F8" s="9"/>
      <c r="G8" s="9"/>
      <c r="H8" s="9"/>
      <c r="I8" s="9"/>
      <c r="J8" s="9"/>
      <c r="K8" s="9"/>
      <c r="L8" s="9"/>
      <c r="M8" s="9"/>
      <c r="N8" s="9"/>
      <c r="O8" s="9"/>
      <c r="P8" s="9"/>
      <c r="Q8" s="9"/>
      <c r="R8" s="9"/>
      <c r="S8" s="9"/>
    </row>
    <row r="9" spans="1:19" ht="15" x14ac:dyDescent="0.25">
      <c r="A9" s="114" t="s">
        <v>18</v>
      </c>
      <c r="B9" s="165">
        <v>1000</v>
      </c>
      <c r="C9" s="130"/>
      <c r="D9" s="165">
        <v>1000</v>
      </c>
      <c r="E9" s="9"/>
      <c r="F9" s="9"/>
      <c r="G9" s="9"/>
      <c r="H9" s="9"/>
      <c r="I9" s="9"/>
      <c r="J9" s="9"/>
      <c r="K9" s="9"/>
      <c r="L9" s="9"/>
      <c r="M9" s="9"/>
      <c r="N9" s="9"/>
      <c r="O9" s="9"/>
      <c r="P9" s="9"/>
      <c r="Q9" s="9"/>
      <c r="R9" s="9"/>
      <c r="S9" s="9"/>
    </row>
    <row r="10" spans="1:19" ht="15" x14ac:dyDescent="0.25">
      <c r="A10" s="115"/>
      <c r="B10" s="165"/>
      <c r="C10" s="130"/>
      <c r="D10" s="165"/>
      <c r="E10" s="9"/>
      <c r="F10" s="9"/>
      <c r="G10" s="9"/>
      <c r="H10" s="9"/>
      <c r="I10" s="9"/>
      <c r="J10" s="9"/>
      <c r="K10" s="9"/>
      <c r="L10" s="9"/>
      <c r="M10" s="9"/>
      <c r="N10" s="9"/>
      <c r="O10" s="9"/>
      <c r="P10" s="9"/>
      <c r="Q10" s="9"/>
      <c r="R10" s="9"/>
      <c r="S10" s="9"/>
    </row>
    <row r="11" spans="1:19" ht="15.75" thickBot="1" x14ac:dyDescent="0.3">
      <c r="A11" s="16" t="s">
        <v>20</v>
      </c>
      <c r="B11" s="112">
        <f>B8+B9</f>
        <v>3250</v>
      </c>
      <c r="C11" s="111"/>
      <c r="D11" s="112">
        <f>D8+D9</f>
        <v>3300</v>
      </c>
      <c r="E11" s="9"/>
      <c r="F11" s="9"/>
      <c r="G11" s="9"/>
      <c r="H11" s="9"/>
      <c r="I11" s="9"/>
      <c r="J11" s="9"/>
      <c r="K11" s="9"/>
      <c r="L11" s="9"/>
      <c r="M11" s="9"/>
      <c r="N11" s="9"/>
      <c r="O11" s="9"/>
      <c r="P11" s="9"/>
      <c r="Q11" s="9"/>
      <c r="R11" s="9"/>
      <c r="S11" s="9"/>
    </row>
    <row r="12" spans="1:19" ht="15.75" thickTop="1" x14ac:dyDescent="0.25">
      <c r="A12" s="72"/>
      <c r="B12" s="122"/>
      <c r="C12" s="122"/>
      <c r="D12" s="122"/>
      <c r="E12" s="9"/>
      <c r="F12" s="9"/>
      <c r="G12" s="9"/>
      <c r="H12" s="9"/>
      <c r="I12" s="9"/>
      <c r="J12" s="9"/>
      <c r="K12" s="9"/>
      <c r="L12" s="9"/>
      <c r="M12" s="9"/>
      <c r="N12" s="9"/>
      <c r="O12" s="9"/>
      <c r="P12" s="9"/>
      <c r="Q12" s="9"/>
      <c r="R12" s="9"/>
      <c r="S12" s="9"/>
    </row>
    <row r="13" spans="1:19" ht="15" x14ac:dyDescent="0.25">
      <c r="A13" s="84"/>
      <c r="B13" s="83"/>
      <c r="C13" s="83"/>
      <c r="D13" s="84"/>
      <c r="E13" s="9"/>
      <c r="F13" s="9"/>
      <c r="G13" s="9"/>
      <c r="H13" s="9"/>
      <c r="I13" s="9"/>
      <c r="J13" s="9"/>
      <c r="K13" s="9"/>
      <c r="L13" s="9"/>
      <c r="M13" s="9"/>
      <c r="N13" s="9"/>
      <c r="O13" s="9"/>
      <c r="P13" s="9"/>
      <c r="Q13" s="9"/>
      <c r="R13" s="9"/>
      <c r="S13" s="9"/>
    </row>
    <row r="14" spans="1:19" ht="30" customHeight="1" x14ac:dyDescent="0.25">
      <c r="A14" s="123" t="s">
        <v>19</v>
      </c>
      <c r="B14" s="198"/>
      <c r="C14" s="198"/>
      <c r="D14" s="198"/>
      <c r="E14" s="9"/>
      <c r="F14" s="9"/>
      <c r="G14" s="9"/>
      <c r="H14" s="9"/>
      <c r="I14" s="9"/>
      <c r="J14" s="9"/>
      <c r="K14" s="9"/>
      <c r="L14" s="9"/>
      <c r="M14" s="9"/>
      <c r="N14" s="9"/>
      <c r="O14" s="9"/>
      <c r="P14" s="9"/>
      <c r="Q14" s="9"/>
      <c r="R14" s="9"/>
      <c r="S14" s="9"/>
    </row>
    <row r="15" spans="1:19" s="163" customFormat="1" ht="15" x14ac:dyDescent="0.25">
      <c r="A15" s="297" t="s">
        <v>19</v>
      </c>
      <c r="B15" s="119"/>
      <c r="C15" s="120"/>
      <c r="D15" s="119"/>
      <c r="E15" s="164"/>
      <c r="F15" s="164"/>
      <c r="G15" s="164"/>
      <c r="H15" s="164"/>
      <c r="I15" s="164"/>
      <c r="J15" s="164"/>
      <c r="K15" s="164"/>
      <c r="L15" s="164"/>
      <c r="M15" s="164"/>
      <c r="N15" s="164"/>
      <c r="O15" s="164"/>
      <c r="P15" s="164"/>
      <c r="Q15" s="164"/>
      <c r="R15" s="164"/>
      <c r="S15" s="164"/>
    </row>
    <row r="16" spans="1:19" ht="15" x14ac:dyDescent="0.25">
      <c r="A16" s="114" t="s">
        <v>14</v>
      </c>
      <c r="B16" s="165">
        <v>3000</v>
      </c>
      <c r="C16" s="130"/>
      <c r="D16" s="165">
        <v>3000</v>
      </c>
      <c r="E16" s="9"/>
      <c r="F16" s="9"/>
      <c r="G16" s="9"/>
      <c r="H16" s="9"/>
      <c r="I16" s="9"/>
      <c r="J16" s="9"/>
      <c r="K16" s="9"/>
      <c r="L16" s="9"/>
      <c r="M16" s="9"/>
      <c r="N16" s="9"/>
      <c r="O16" s="9"/>
      <c r="P16" s="9"/>
      <c r="Q16" s="9"/>
      <c r="R16" s="9"/>
      <c r="S16" s="9"/>
    </row>
    <row r="17" spans="1:19" ht="15" x14ac:dyDescent="0.25">
      <c r="A17" s="114" t="s">
        <v>15</v>
      </c>
      <c r="B17" s="165">
        <v>2000</v>
      </c>
      <c r="C17" s="130"/>
      <c r="D17" s="165">
        <v>2000</v>
      </c>
      <c r="E17" s="9"/>
      <c r="F17" s="9"/>
      <c r="G17" s="9"/>
      <c r="H17" s="9"/>
      <c r="I17" s="9"/>
      <c r="J17" s="9"/>
      <c r="K17" s="9"/>
      <c r="L17" s="9"/>
      <c r="M17" s="9"/>
      <c r="N17" s="9"/>
      <c r="O17" s="9"/>
      <c r="P17" s="9"/>
      <c r="Q17" s="9"/>
      <c r="R17" s="9"/>
      <c r="S17" s="9"/>
    </row>
    <row r="18" spans="1:19" ht="15" x14ac:dyDescent="0.25">
      <c r="A18" s="114" t="s">
        <v>16</v>
      </c>
      <c r="B18" s="165">
        <v>2500</v>
      </c>
      <c r="C18" s="130"/>
      <c r="D18" s="165">
        <v>2500</v>
      </c>
      <c r="E18" s="9"/>
      <c r="F18" s="9"/>
      <c r="G18" s="9"/>
      <c r="H18" s="9"/>
      <c r="I18" s="9"/>
      <c r="J18" s="9"/>
      <c r="K18" s="9"/>
      <c r="L18" s="9"/>
      <c r="M18" s="9"/>
      <c r="N18" s="9"/>
      <c r="O18" s="9"/>
      <c r="P18" s="9"/>
      <c r="Q18" s="9"/>
      <c r="R18" s="9"/>
      <c r="S18" s="9"/>
    </row>
    <row r="19" spans="1:19" ht="15" x14ac:dyDescent="0.25">
      <c r="A19" s="114" t="s">
        <v>148</v>
      </c>
      <c r="B19" s="165">
        <v>2250</v>
      </c>
      <c r="C19" s="130"/>
      <c r="D19" s="165">
        <v>2250</v>
      </c>
      <c r="E19" s="9"/>
      <c r="F19" s="9"/>
      <c r="G19" s="9"/>
      <c r="H19" s="9"/>
      <c r="I19" s="9"/>
      <c r="J19" s="9"/>
      <c r="K19" s="9"/>
      <c r="L19" s="9"/>
      <c r="M19" s="9"/>
      <c r="N19" s="9"/>
      <c r="O19" s="9"/>
      <c r="P19" s="9"/>
      <c r="Q19" s="9"/>
      <c r="R19" s="9"/>
      <c r="S19" s="9"/>
    </row>
    <row r="20" spans="1:19" ht="15" x14ac:dyDescent="0.25">
      <c r="A20" s="115"/>
      <c r="B20" s="177"/>
      <c r="C20" s="178"/>
      <c r="D20" s="177"/>
      <c r="E20" s="9"/>
      <c r="F20" s="11"/>
      <c r="G20" s="11"/>
      <c r="H20" s="11"/>
      <c r="I20" s="11"/>
      <c r="J20" s="11"/>
      <c r="K20" s="11"/>
      <c r="L20" s="11"/>
      <c r="M20" s="11"/>
      <c r="P20" s="9"/>
      <c r="Q20" s="9"/>
      <c r="R20" s="9"/>
      <c r="S20" s="9"/>
    </row>
    <row r="21" spans="1:19" ht="15.75" thickBot="1" x14ac:dyDescent="0.3">
      <c r="A21" s="16" t="s">
        <v>21</v>
      </c>
      <c r="B21" s="175">
        <f>SUM(B16:B20)</f>
        <v>9750</v>
      </c>
      <c r="C21" s="176"/>
      <c r="D21" s="175">
        <f>SUM(D16:D20)</f>
        <v>9750</v>
      </c>
      <c r="E21" s="9"/>
      <c r="F21" s="9"/>
      <c r="G21" s="9"/>
      <c r="H21" s="9"/>
      <c r="I21" s="9"/>
      <c r="J21" s="11"/>
      <c r="K21" s="11"/>
      <c r="L21" s="11"/>
      <c r="M21" s="11"/>
      <c r="P21" s="9"/>
      <c r="Q21" s="9"/>
      <c r="R21" s="9"/>
      <c r="S21" s="9"/>
    </row>
    <row r="22" spans="1:19" ht="15.75" thickTop="1" x14ac:dyDescent="0.25">
      <c r="A22" s="85"/>
      <c r="B22" s="67"/>
      <c r="C22" s="67"/>
      <c r="D22" s="67"/>
      <c r="E22" s="9"/>
      <c r="F22" s="9"/>
      <c r="G22" s="9"/>
      <c r="H22" s="9"/>
      <c r="I22" s="9"/>
      <c r="J22" s="11"/>
      <c r="K22" s="11"/>
      <c r="L22" s="11"/>
      <c r="M22" s="11"/>
      <c r="P22" s="9"/>
      <c r="Q22" s="9"/>
      <c r="R22" s="9"/>
      <c r="S22" s="9"/>
    </row>
    <row r="23" spans="1:19" ht="15.75" thickBot="1" x14ac:dyDescent="0.3">
      <c r="A23" s="22" t="s">
        <v>22</v>
      </c>
      <c r="B23" s="112">
        <v>13000</v>
      </c>
      <c r="C23" s="111"/>
      <c r="D23" s="112">
        <v>13000</v>
      </c>
      <c r="E23" s="9"/>
      <c r="F23" s="9"/>
      <c r="G23" s="9"/>
      <c r="H23" s="9"/>
      <c r="I23" s="9"/>
      <c r="J23" s="65"/>
      <c r="K23" s="65"/>
      <c r="L23" s="65"/>
      <c r="M23" s="66"/>
      <c r="P23" s="9"/>
      <c r="Q23" s="9"/>
      <c r="R23" s="9"/>
      <c r="S23" s="9"/>
    </row>
    <row r="24" spans="1:19" ht="15.75" thickTop="1" x14ac:dyDescent="0.25">
      <c r="A24" s="116"/>
      <c r="B24" s="113"/>
      <c r="C24" s="113"/>
      <c r="D24" s="113"/>
      <c r="E24" s="9"/>
      <c r="F24" s="9"/>
      <c r="G24" s="9"/>
      <c r="H24" s="9"/>
      <c r="I24" s="9"/>
      <c r="J24" s="65"/>
      <c r="K24" s="65"/>
      <c r="L24" s="65"/>
      <c r="M24" s="66"/>
    </row>
    <row r="26" spans="1:19" ht="12.75" customHeight="1" x14ac:dyDescent="0.2">
      <c r="A26" s="306" t="s">
        <v>31</v>
      </c>
      <c r="B26" s="307"/>
      <c r="C26" s="307"/>
      <c r="D26" s="307"/>
    </row>
    <row r="27" spans="1:19" ht="12.75" customHeight="1" x14ac:dyDescent="0.2">
      <c r="A27" s="308"/>
      <c r="B27" s="309"/>
      <c r="C27" s="309"/>
      <c r="D27" s="309"/>
    </row>
    <row r="28" spans="1:19" ht="12.75" customHeight="1" x14ac:dyDescent="0.2">
      <c r="A28" s="308"/>
      <c r="B28" s="309"/>
      <c r="C28" s="309"/>
      <c r="D28" s="309"/>
    </row>
    <row r="29" spans="1:19" ht="12.75" customHeight="1" x14ac:dyDescent="0.2">
      <c r="A29" s="308"/>
      <c r="B29" s="309"/>
      <c r="C29" s="309"/>
      <c r="D29" s="309"/>
    </row>
    <row r="30" spans="1:19" ht="12.75" customHeight="1" x14ac:dyDescent="0.2">
      <c r="A30" s="310"/>
      <c r="B30" s="311"/>
      <c r="C30" s="311"/>
      <c r="D30" s="311"/>
    </row>
  </sheetData>
  <mergeCells count="1">
    <mergeCell ref="A26:D30"/>
  </mergeCell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heetViews>
  <sheetFormatPr defaultRowHeight="12.75" x14ac:dyDescent="0.2"/>
  <cols>
    <col min="1" max="1" width="40.42578125" customWidth="1"/>
    <col min="3" max="8" width="23.140625" customWidth="1"/>
    <col min="9" max="9" width="10.5703125" bestFit="1" customWidth="1"/>
    <col min="11" max="11" width="16" bestFit="1" customWidth="1"/>
  </cols>
  <sheetData>
    <row r="1" spans="1:11" ht="21" x14ac:dyDescent="0.35">
      <c r="A1" s="108" t="s">
        <v>161</v>
      </c>
      <c r="B1" s="185"/>
      <c r="C1" s="185"/>
      <c r="D1" s="68"/>
      <c r="E1" s="68"/>
      <c r="F1" s="68"/>
      <c r="G1" s="68"/>
      <c r="H1" s="68"/>
      <c r="I1" s="68"/>
      <c r="J1" s="69"/>
      <c r="K1" s="68"/>
    </row>
    <row r="2" spans="1:11" s="36" customFormat="1" ht="19.5" x14ac:dyDescent="0.3">
      <c r="A2" s="110" t="s">
        <v>40</v>
      </c>
      <c r="B2" s="185"/>
      <c r="C2" s="185"/>
      <c r="D2" s="68"/>
      <c r="E2" s="68"/>
      <c r="F2" s="68"/>
      <c r="G2" s="68"/>
      <c r="H2" s="68"/>
      <c r="I2" s="68"/>
      <c r="J2" s="69"/>
      <c r="K2" s="68"/>
    </row>
    <row r="3" spans="1:11" s="36" customFormat="1" ht="19.5" x14ac:dyDescent="0.3">
      <c r="A3" s="109" t="s">
        <v>89</v>
      </c>
      <c r="B3" s="185"/>
      <c r="C3" s="185"/>
      <c r="D3" s="68"/>
      <c r="E3" s="68"/>
      <c r="F3" s="68"/>
      <c r="G3" s="68"/>
      <c r="H3" s="68"/>
      <c r="I3" s="68"/>
      <c r="J3" s="69"/>
      <c r="K3" s="68"/>
    </row>
    <row r="4" spans="1:11" s="36" customFormat="1" ht="19.5" x14ac:dyDescent="0.3">
      <c r="A4" s="109" t="s">
        <v>88</v>
      </c>
      <c r="B4" s="185"/>
      <c r="C4" s="185"/>
      <c r="D4" s="68"/>
      <c r="E4" s="68"/>
      <c r="F4" s="68"/>
      <c r="G4" s="68"/>
      <c r="H4" s="68"/>
      <c r="I4" s="68"/>
      <c r="J4" s="69"/>
      <c r="K4" s="68"/>
    </row>
    <row r="5" spans="1:11" ht="15" x14ac:dyDescent="0.25">
      <c r="A5" s="91" t="s">
        <v>23</v>
      </c>
      <c r="B5" s="187"/>
      <c r="C5" s="186"/>
      <c r="D5" s="91"/>
      <c r="E5" s="91"/>
      <c r="F5" s="91"/>
      <c r="G5" s="91"/>
      <c r="H5" s="91"/>
      <c r="I5" s="91"/>
      <c r="J5" s="36"/>
      <c r="K5" s="36"/>
    </row>
    <row r="6" spans="1:11" ht="15" x14ac:dyDescent="0.25">
      <c r="A6" s="314" t="s">
        <v>82</v>
      </c>
      <c r="B6" s="315"/>
      <c r="C6" s="315"/>
      <c r="D6" s="315"/>
      <c r="E6" s="315"/>
      <c r="F6" s="315"/>
      <c r="G6" s="315"/>
      <c r="H6" s="315"/>
      <c r="I6" s="129"/>
      <c r="J6" s="36"/>
      <c r="K6" s="36"/>
    </row>
    <row r="7" spans="1:11" ht="30" x14ac:dyDescent="0.2">
      <c r="A7" s="312" t="s">
        <v>41</v>
      </c>
      <c r="B7" s="312"/>
      <c r="C7" s="124" t="s">
        <v>42</v>
      </c>
      <c r="D7" s="124" t="s">
        <v>149</v>
      </c>
      <c r="E7" s="124" t="s">
        <v>43</v>
      </c>
      <c r="F7" s="125" t="s">
        <v>44</v>
      </c>
      <c r="G7" s="125" t="s">
        <v>45</v>
      </c>
      <c r="H7" s="125" t="s">
        <v>46</v>
      </c>
      <c r="I7" s="126" t="s">
        <v>33</v>
      </c>
      <c r="J7" s="36"/>
      <c r="K7" s="36"/>
    </row>
    <row r="8" spans="1:11" ht="15" x14ac:dyDescent="0.25">
      <c r="A8" s="313" t="s">
        <v>33</v>
      </c>
      <c r="B8" s="313"/>
      <c r="C8" s="92">
        <v>4250</v>
      </c>
      <c r="D8" s="92">
        <v>1250</v>
      </c>
      <c r="E8" s="92">
        <v>500</v>
      </c>
      <c r="F8" s="92">
        <v>250</v>
      </c>
      <c r="G8" s="93">
        <v>125</v>
      </c>
      <c r="H8" s="92">
        <v>275</v>
      </c>
      <c r="I8" s="128">
        <f>SUM(C8:H8)</f>
        <v>6650</v>
      </c>
      <c r="J8" s="36"/>
      <c r="K8" s="36"/>
    </row>
    <row r="9" spans="1:11" ht="15" x14ac:dyDescent="0.25">
      <c r="A9" s="313" t="s">
        <v>47</v>
      </c>
      <c r="B9" s="313"/>
      <c r="C9" s="94">
        <f>C8/I8</f>
        <v>0.63909774436090228</v>
      </c>
      <c r="D9" s="94">
        <f>D8/I8</f>
        <v>0.18796992481203006</v>
      </c>
      <c r="E9" s="94">
        <f>E8/I8</f>
        <v>7.5187969924812026E-2</v>
      </c>
      <c r="F9" s="94">
        <f>F8/I8</f>
        <v>3.7593984962406013E-2</v>
      </c>
      <c r="G9" s="94">
        <f>G8/I8</f>
        <v>1.8796992481203006E-2</v>
      </c>
      <c r="H9" s="94">
        <f>H8/I8</f>
        <v>4.1353383458646614E-2</v>
      </c>
      <c r="I9" s="127"/>
      <c r="J9" s="36"/>
      <c r="K9" s="36"/>
    </row>
    <row r="10" spans="1:11" ht="15" x14ac:dyDescent="0.25">
      <c r="A10" s="95"/>
      <c r="B10" s="90"/>
      <c r="C10" s="96"/>
      <c r="D10" s="96"/>
      <c r="E10" s="96"/>
      <c r="F10" s="96"/>
      <c r="G10" s="96"/>
      <c r="H10" s="96"/>
      <c r="I10" s="96"/>
      <c r="J10" s="36"/>
      <c r="K10" s="36"/>
    </row>
    <row r="11" spans="1:11" ht="15" x14ac:dyDescent="0.25">
      <c r="A11" s="90"/>
      <c r="B11" s="96"/>
      <c r="C11" s="90"/>
      <c r="D11" s="90"/>
      <c r="E11" s="90"/>
      <c r="F11" s="90"/>
      <c r="G11" s="90"/>
      <c r="H11" s="90"/>
      <c r="I11" s="90"/>
      <c r="J11" s="36"/>
      <c r="K11" s="36"/>
    </row>
    <row r="12" spans="1:11" ht="15" x14ac:dyDescent="0.25">
      <c r="A12" s="314" t="s">
        <v>82</v>
      </c>
      <c r="B12" s="315"/>
      <c r="C12" s="315"/>
      <c r="D12" s="315"/>
      <c r="E12" s="315"/>
      <c r="F12" s="315"/>
      <c r="G12" s="315"/>
      <c r="H12" s="315"/>
      <c r="I12" s="129"/>
      <c r="J12" s="36"/>
      <c r="K12" s="36"/>
    </row>
    <row r="13" spans="1:11" ht="30" x14ac:dyDescent="0.2">
      <c r="A13" s="312" t="s">
        <v>48</v>
      </c>
      <c r="B13" s="312"/>
      <c r="C13" s="124" t="s">
        <v>42</v>
      </c>
      <c r="D13" s="124" t="s">
        <v>149</v>
      </c>
      <c r="E13" s="124" t="s">
        <v>43</v>
      </c>
      <c r="F13" s="125" t="s">
        <v>44</v>
      </c>
      <c r="G13" s="125" t="s">
        <v>45</v>
      </c>
      <c r="H13" s="125" t="s">
        <v>46</v>
      </c>
      <c r="I13" s="126" t="s">
        <v>33</v>
      </c>
      <c r="J13" s="36"/>
      <c r="K13" s="36"/>
    </row>
    <row r="14" spans="1:11" ht="15" x14ac:dyDescent="0.25">
      <c r="A14" s="313" t="s">
        <v>33</v>
      </c>
      <c r="B14" s="313"/>
      <c r="C14" s="92">
        <v>4250</v>
      </c>
      <c r="D14" s="92">
        <v>1250</v>
      </c>
      <c r="E14" s="92">
        <v>500</v>
      </c>
      <c r="F14" s="92">
        <v>250</v>
      </c>
      <c r="G14" s="93">
        <v>125</v>
      </c>
      <c r="H14" s="92">
        <v>275</v>
      </c>
      <c r="I14" s="128">
        <f>SUM(C14:H14)</f>
        <v>6650</v>
      </c>
      <c r="J14" s="36"/>
      <c r="K14" s="36"/>
    </row>
    <row r="15" spans="1:11" ht="15" x14ac:dyDescent="0.25">
      <c r="A15" s="313" t="s">
        <v>47</v>
      </c>
      <c r="B15" s="313"/>
      <c r="C15" s="94">
        <f>C14/I14</f>
        <v>0.63909774436090228</v>
      </c>
      <c r="D15" s="94">
        <f>D14/I14</f>
        <v>0.18796992481203006</v>
      </c>
      <c r="E15" s="94">
        <f>E14/I14</f>
        <v>7.5187969924812026E-2</v>
      </c>
      <c r="F15" s="94">
        <f>F14/I14</f>
        <v>3.7593984962406013E-2</v>
      </c>
      <c r="G15" s="94">
        <f>G14/I14</f>
        <v>1.8796992481203006E-2</v>
      </c>
      <c r="H15" s="94">
        <f>H14/I14</f>
        <v>4.1353383458646614E-2</v>
      </c>
      <c r="I15" s="127"/>
      <c r="J15" s="36"/>
      <c r="K15" s="36"/>
    </row>
    <row r="16" spans="1:11" s="188" customFormat="1" ht="15.95" customHeight="1" x14ac:dyDescent="0.25">
      <c r="A16" s="96"/>
      <c r="B16" s="96"/>
      <c r="C16" s="96"/>
      <c r="D16" s="96"/>
      <c r="E16" s="96"/>
      <c r="F16" s="96"/>
      <c r="G16" s="96"/>
      <c r="H16" s="96"/>
      <c r="I16" s="96"/>
    </row>
    <row r="17" spans="1:11" s="188" customFormat="1" ht="15" x14ac:dyDescent="0.25">
      <c r="A17" s="96"/>
      <c r="B17" s="96"/>
      <c r="C17" s="96"/>
      <c r="D17" s="96"/>
      <c r="E17" s="96"/>
      <c r="F17" s="96"/>
      <c r="G17" s="96"/>
      <c r="H17" s="96"/>
      <c r="I17" s="96"/>
    </row>
    <row r="18" spans="1:11" ht="15" x14ac:dyDescent="0.25">
      <c r="A18" s="314" t="s">
        <v>82</v>
      </c>
      <c r="B18" s="315"/>
      <c r="C18" s="315"/>
      <c r="D18" s="315"/>
      <c r="E18" s="315"/>
      <c r="F18" s="315"/>
      <c r="G18" s="315"/>
      <c r="H18" s="315"/>
      <c r="I18" s="129"/>
      <c r="J18" s="36"/>
      <c r="K18" s="36"/>
    </row>
    <row r="19" spans="1:11" ht="30" x14ac:dyDescent="0.2">
      <c r="A19" s="312" t="s">
        <v>49</v>
      </c>
      <c r="B19" s="312"/>
      <c r="C19" s="124" t="s">
        <v>42</v>
      </c>
      <c r="D19" s="124" t="s">
        <v>149</v>
      </c>
      <c r="E19" s="124" t="s">
        <v>43</v>
      </c>
      <c r="F19" s="125" t="s">
        <v>44</v>
      </c>
      <c r="G19" s="125" t="s">
        <v>45</v>
      </c>
      <c r="H19" s="125" t="s">
        <v>46</v>
      </c>
      <c r="I19" s="126" t="s">
        <v>33</v>
      </c>
      <c r="J19" s="36"/>
      <c r="K19" s="36"/>
    </row>
    <row r="20" spans="1:11" ht="15" x14ac:dyDescent="0.25">
      <c r="A20" s="313" t="s">
        <v>33</v>
      </c>
      <c r="B20" s="313"/>
      <c r="C20" s="92">
        <v>4250</v>
      </c>
      <c r="D20" s="92">
        <v>1250</v>
      </c>
      <c r="E20" s="92">
        <v>500</v>
      </c>
      <c r="F20" s="92">
        <v>250</v>
      </c>
      <c r="G20" s="93">
        <v>125</v>
      </c>
      <c r="H20" s="92">
        <v>275</v>
      </c>
      <c r="I20" s="128">
        <f>SUM(C20:H20)</f>
        <v>6650</v>
      </c>
      <c r="J20" s="36"/>
      <c r="K20" s="36"/>
    </row>
    <row r="21" spans="1:11" ht="15" x14ac:dyDescent="0.25">
      <c r="A21" s="313" t="s">
        <v>47</v>
      </c>
      <c r="B21" s="313"/>
      <c r="C21" s="94">
        <f>C20/I20</f>
        <v>0.63909774436090228</v>
      </c>
      <c r="D21" s="94">
        <f>D20/I20</f>
        <v>0.18796992481203006</v>
      </c>
      <c r="E21" s="94">
        <f>E20/I20</f>
        <v>7.5187969924812026E-2</v>
      </c>
      <c r="F21" s="94">
        <f>F20/I20</f>
        <v>3.7593984962406013E-2</v>
      </c>
      <c r="G21" s="94">
        <f>G20/I20</f>
        <v>1.8796992481203006E-2</v>
      </c>
      <c r="H21" s="94">
        <f>H20/I20</f>
        <v>4.1353383458646614E-2</v>
      </c>
      <c r="I21" s="127"/>
      <c r="J21" s="36"/>
      <c r="K21" s="36"/>
    </row>
    <row r="22" spans="1:11" x14ac:dyDescent="0.2">
      <c r="J22" s="36"/>
      <c r="K22" s="36"/>
    </row>
    <row r="23" spans="1:11" x14ac:dyDescent="0.2">
      <c r="J23" s="36"/>
      <c r="K23" s="36"/>
    </row>
    <row r="24" spans="1:11" x14ac:dyDescent="0.2">
      <c r="J24" s="36"/>
      <c r="K24" s="36"/>
    </row>
    <row r="25" spans="1:11" x14ac:dyDescent="0.2">
      <c r="J25" s="36"/>
      <c r="K25" s="36"/>
    </row>
  </sheetData>
  <mergeCells count="12">
    <mergeCell ref="A19:B19"/>
    <mergeCell ref="A20:B20"/>
    <mergeCell ref="A21:B21"/>
    <mergeCell ref="A6:H6"/>
    <mergeCell ref="A7:B7"/>
    <mergeCell ref="A8:B8"/>
    <mergeCell ref="A9:B9"/>
    <mergeCell ref="A12:H12"/>
    <mergeCell ref="A13:B13"/>
    <mergeCell ref="A14:B14"/>
    <mergeCell ref="A15:B15"/>
    <mergeCell ref="A18:H18"/>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showGridLines="0" workbookViewId="0"/>
  </sheetViews>
  <sheetFormatPr defaultColWidth="9.140625" defaultRowHeight="12.75" x14ac:dyDescent="0.2"/>
  <cols>
    <col min="1" max="1" width="6.7109375" style="36" customWidth="1"/>
    <col min="2" max="2" width="4.42578125" style="36" customWidth="1"/>
    <col min="3" max="3" width="5.5703125" style="36" customWidth="1"/>
    <col min="4" max="4" width="51" style="36" customWidth="1"/>
    <col min="5" max="5" width="15.28515625" style="36" customWidth="1"/>
    <col min="6" max="6" width="14.7109375" style="36" bestFit="1" customWidth="1"/>
    <col min="7" max="7" width="16.28515625" style="36" bestFit="1" customWidth="1"/>
    <col min="8" max="8" width="14.85546875" style="36" customWidth="1"/>
    <col min="9" max="9" width="14.42578125" style="36" customWidth="1"/>
    <col min="10" max="10" width="14.7109375" style="36" customWidth="1"/>
    <col min="11" max="11" width="15" style="36" customWidth="1"/>
    <col min="12" max="12" width="12.5703125" style="36" customWidth="1"/>
    <col min="13" max="13" width="14.7109375" style="36" customWidth="1"/>
    <col min="14" max="16" width="12.140625" style="36" bestFit="1" customWidth="1"/>
    <col min="17" max="17" width="10.42578125" style="36" bestFit="1" customWidth="1"/>
    <col min="18" max="18" width="15.5703125" style="36" bestFit="1" customWidth="1"/>
    <col min="19" max="16384" width="9.140625" style="36"/>
  </cols>
  <sheetData>
    <row r="1" spans="1:19" ht="21" x14ac:dyDescent="0.35">
      <c r="A1" s="108" t="s">
        <v>162</v>
      </c>
      <c r="B1" s="109"/>
      <c r="C1" s="109"/>
      <c r="D1" s="109"/>
      <c r="E1" s="154"/>
    </row>
    <row r="2" spans="1:19" ht="19.5" x14ac:dyDescent="0.3">
      <c r="A2" s="109" t="s">
        <v>112</v>
      </c>
      <c r="B2" s="109"/>
      <c r="C2" s="109"/>
      <c r="D2" s="109"/>
      <c r="E2" s="154"/>
    </row>
    <row r="3" spans="1:19" ht="19.5" x14ac:dyDescent="0.3">
      <c r="A3" s="109" t="s">
        <v>89</v>
      </c>
      <c r="B3" s="109"/>
      <c r="C3" s="109"/>
      <c r="D3" s="109"/>
      <c r="E3" s="154"/>
    </row>
    <row r="4" spans="1:19" ht="19.5" x14ac:dyDescent="0.3">
      <c r="A4" s="109" t="s">
        <v>113</v>
      </c>
      <c r="B4" s="109"/>
      <c r="C4" s="109"/>
      <c r="D4" s="109"/>
      <c r="E4" s="154"/>
    </row>
    <row r="5" spans="1:19" ht="15" customHeight="1" x14ac:dyDescent="0.25">
      <c r="A5" s="9" t="s">
        <v>23</v>
      </c>
      <c r="B5" s="9"/>
      <c r="C5" s="9"/>
      <c r="D5" s="9"/>
      <c r="E5" s="10"/>
      <c r="F5" s="9"/>
      <c r="G5" s="9"/>
      <c r="H5" s="9"/>
      <c r="I5" s="9"/>
      <c r="J5" s="9"/>
      <c r="K5" s="9"/>
      <c r="L5" s="9"/>
      <c r="M5" s="9"/>
      <c r="N5" s="9"/>
      <c r="O5" s="9"/>
    </row>
    <row r="6" spans="1:19" ht="15" x14ac:dyDescent="0.25">
      <c r="A6" s="302" t="s">
        <v>120</v>
      </c>
      <c r="B6" s="283"/>
      <c r="C6" s="283"/>
      <c r="D6" s="283"/>
      <c r="E6" s="182"/>
      <c r="F6" s="9"/>
      <c r="G6" s="9"/>
      <c r="H6" s="9"/>
      <c r="I6" s="9"/>
      <c r="J6" s="9"/>
      <c r="K6" s="9"/>
      <c r="L6" s="9"/>
      <c r="M6" s="9"/>
      <c r="N6" s="9"/>
      <c r="O6" s="9"/>
      <c r="P6" s="9"/>
      <c r="Q6" s="9"/>
      <c r="R6" s="9"/>
      <c r="S6" s="9"/>
    </row>
    <row r="7" spans="1:19" ht="15" x14ac:dyDescent="0.25">
      <c r="A7" s="298" t="s">
        <v>114</v>
      </c>
      <c r="B7" s="299"/>
      <c r="C7" s="299"/>
      <c r="D7" s="299"/>
      <c r="E7" s="119"/>
      <c r="F7" s="9"/>
      <c r="G7" s="9"/>
      <c r="H7" s="9"/>
      <c r="I7" s="9"/>
      <c r="J7" s="9"/>
      <c r="K7" s="9"/>
      <c r="L7" s="9"/>
      <c r="M7" s="9"/>
      <c r="N7" s="9"/>
      <c r="O7" s="9"/>
      <c r="P7" s="9"/>
      <c r="Q7" s="9"/>
      <c r="R7" s="9"/>
      <c r="S7" s="9"/>
    </row>
    <row r="8" spans="1:19" ht="15" x14ac:dyDescent="0.25">
      <c r="A8" s="114" t="s">
        <v>122</v>
      </c>
      <c r="B8" s="186"/>
      <c r="C8" s="186"/>
      <c r="D8" s="186"/>
      <c r="E8" s="165">
        <v>500</v>
      </c>
      <c r="F8" s="9"/>
      <c r="G8" s="9"/>
      <c r="H8" s="9"/>
      <c r="I8" s="9"/>
      <c r="J8" s="9"/>
      <c r="K8" s="9"/>
      <c r="L8" s="9"/>
      <c r="M8" s="9"/>
      <c r="N8" s="9"/>
      <c r="O8" s="9"/>
      <c r="P8" s="9"/>
      <c r="Q8" s="9"/>
      <c r="R8" s="9"/>
      <c r="S8" s="9"/>
    </row>
    <row r="9" spans="1:19" ht="15" x14ac:dyDescent="0.25">
      <c r="A9" s="114" t="s">
        <v>118</v>
      </c>
      <c r="B9" s="186"/>
      <c r="C9" s="186"/>
      <c r="D9" s="186"/>
      <c r="E9" s="165">
        <v>7000</v>
      </c>
      <c r="F9" s="9"/>
      <c r="G9" s="9"/>
      <c r="H9" s="9"/>
      <c r="I9" s="9"/>
      <c r="J9" s="9"/>
      <c r="K9" s="9"/>
      <c r="L9" s="9"/>
      <c r="M9" s="9"/>
      <c r="N9" s="9"/>
      <c r="O9" s="9"/>
      <c r="P9" s="9"/>
      <c r="Q9" s="9"/>
      <c r="R9" s="9"/>
      <c r="S9" s="9"/>
    </row>
    <row r="10" spans="1:19" ht="15" x14ac:dyDescent="0.25">
      <c r="A10" s="114" t="s">
        <v>123</v>
      </c>
      <c r="B10" s="186"/>
      <c r="C10" s="186"/>
      <c r="D10" s="186"/>
      <c r="E10" s="165">
        <v>50</v>
      </c>
      <c r="F10" s="9"/>
      <c r="G10" s="9"/>
      <c r="H10" s="9"/>
      <c r="I10" s="9"/>
      <c r="J10" s="9"/>
      <c r="K10" s="9"/>
      <c r="L10" s="9"/>
      <c r="M10" s="9"/>
      <c r="N10" s="9"/>
      <c r="O10" s="9"/>
      <c r="P10" s="9"/>
      <c r="Q10" s="9"/>
      <c r="R10" s="9"/>
      <c r="S10" s="9"/>
    </row>
    <row r="11" spans="1:19" ht="15" x14ac:dyDescent="0.25">
      <c r="A11" s="114" t="s">
        <v>144</v>
      </c>
      <c r="B11" s="186"/>
      <c r="C11" s="186"/>
      <c r="D11" s="186"/>
      <c r="E11" s="165">
        <v>1000</v>
      </c>
      <c r="F11" s="9"/>
      <c r="G11" s="9"/>
      <c r="H11" s="9"/>
      <c r="I11" s="9"/>
      <c r="J11" s="9"/>
      <c r="K11" s="9"/>
      <c r="L11" s="9"/>
      <c r="M11" s="9"/>
      <c r="N11" s="9"/>
      <c r="O11" s="9"/>
      <c r="P11" s="9"/>
      <c r="Q11" s="9"/>
      <c r="R11" s="9"/>
      <c r="S11" s="9"/>
    </row>
    <row r="12" spans="1:19" ht="15.75" thickBot="1" x14ac:dyDescent="0.3">
      <c r="A12" s="22" t="s">
        <v>121</v>
      </c>
      <c r="B12" s="2"/>
      <c r="C12" s="2"/>
      <c r="D12" s="2"/>
      <c r="E12" s="112">
        <f>E8+E9+E10+E11</f>
        <v>8550</v>
      </c>
      <c r="F12" s="9"/>
      <c r="G12" s="9"/>
      <c r="H12" s="9"/>
      <c r="I12" s="9"/>
      <c r="J12" s="9"/>
      <c r="K12" s="9"/>
      <c r="L12" s="9"/>
      <c r="M12" s="9"/>
      <c r="N12" s="9"/>
      <c r="O12" s="9"/>
      <c r="P12" s="9"/>
      <c r="Q12" s="9"/>
      <c r="R12" s="9"/>
      <c r="S12" s="9"/>
    </row>
    <row r="13" spans="1:19" ht="15.75" thickTop="1" x14ac:dyDescent="0.25">
      <c r="A13" s="22"/>
      <c r="B13" s="2"/>
      <c r="C13" s="2"/>
      <c r="D13" s="2"/>
      <c r="E13" s="286"/>
      <c r="F13" s="9"/>
      <c r="G13" s="9"/>
      <c r="H13" s="9"/>
      <c r="I13" s="9"/>
      <c r="J13" s="9"/>
      <c r="K13" s="9"/>
      <c r="L13" s="9"/>
      <c r="M13" s="9"/>
      <c r="N13" s="9"/>
      <c r="O13" s="9"/>
      <c r="P13" s="9"/>
      <c r="Q13" s="9"/>
      <c r="R13" s="9"/>
      <c r="S13" s="9"/>
    </row>
    <row r="14" spans="1:19" ht="15" x14ac:dyDescent="0.25">
      <c r="A14" s="22" t="s">
        <v>141</v>
      </c>
      <c r="B14" s="2"/>
      <c r="C14" s="2"/>
      <c r="D14" s="2"/>
      <c r="E14" s="291">
        <f>E57</f>
        <v>6000</v>
      </c>
      <c r="F14" s="9"/>
      <c r="G14" s="9"/>
      <c r="H14" s="9"/>
      <c r="I14" s="9"/>
      <c r="J14" s="9"/>
      <c r="K14" s="9"/>
      <c r="L14" s="9"/>
      <c r="M14" s="9"/>
      <c r="N14" s="9"/>
      <c r="O14" s="9"/>
      <c r="P14" s="9"/>
      <c r="Q14" s="9"/>
      <c r="R14" s="9"/>
      <c r="S14" s="9"/>
    </row>
    <row r="15" spans="1:19" ht="15" x14ac:dyDescent="0.25">
      <c r="A15" s="22"/>
      <c r="B15" s="2"/>
      <c r="C15" s="2"/>
      <c r="D15" s="2"/>
      <c r="E15" s="286"/>
      <c r="F15" s="9"/>
      <c r="G15" s="9"/>
      <c r="H15" s="9"/>
      <c r="I15" s="9"/>
      <c r="J15" s="9"/>
      <c r="K15" s="9"/>
      <c r="L15" s="9"/>
      <c r="M15" s="9"/>
      <c r="N15" s="9"/>
      <c r="O15" s="9"/>
      <c r="P15" s="9"/>
      <c r="Q15" s="9"/>
      <c r="R15" s="9"/>
      <c r="S15" s="9"/>
    </row>
    <row r="16" spans="1:19" ht="15.75" thickBot="1" x14ac:dyDescent="0.3">
      <c r="A16" s="290" t="s">
        <v>140</v>
      </c>
      <c r="B16" s="288"/>
      <c r="C16" s="288"/>
      <c r="D16" s="288"/>
      <c r="E16" s="289">
        <f>E12-E14</f>
        <v>2550</v>
      </c>
      <c r="F16" s="9"/>
      <c r="G16" s="9"/>
      <c r="H16" s="9"/>
      <c r="I16" s="9"/>
      <c r="J16" s="9"/>
      <c r="K16" s="9"/>
      <c r="L16" s="9"/>
      <c r="M16" s="9"/>
      <c r="N16" s="9"/>
      <c r="O16" s="9"/>
      <c r="P16" s="9"/>
      <c r="Q16" s="9"/>
      <c r="R16" s="9"/>
      <c r="S16" s="9"/>
    </row>
    <row r="17" spans="1:19" ht="15.75" thickTop="1" x14ac:dyDescent="0.25">
      <c r="A17" s="84"/>
      <c r="B17" s="84"/>
      <c r="C17" s="84"/>
      <c r="D17" s="84"/>
      <c r="E17" s="83"/>
      <c r="F17" s="9"/>
      <c r="G17" s="9"/>
      <c r="H17" s="9"/>
      <c r="I17" s="9"/>
      <c r="J17" s="9"/>
      <c r="K17" s="9"/>
      <c r="L17" s="9"/>
      <c r="M17" s="9"/>
      <c r="N17" s="9"/>
      <c r="O17" s="9"/>
      <c r="P17" s="9"/>
      <c r="Q17" s="9"/>
      <c r="R17" s="9"/>
      <c r="S17" s="9"/>
    </row>
    <row r="18" spans="1:19" ht="15" x14ac:dyDescent="0.25">
      <c r="A18" s="123" t="s">
        <v>119</v>
      </c>
      <c r="B18" s="284"/>
      <c r="C18" s="284"/>
      <c r="D18" s="284"/>
      <c r="E18" s="198"/>
      <c r="F18" s="9"/>
      <c r="G18" s="9"/>
      <c r="H18" s="9"/>
      <c r="I18" s="9"/>
      <c r="J18" s="9"/>
      <c r="K18" s="9"/>
      <c r="L18" s="9"/>
      <c r="M18" s="9"/>
      <c r="N18" s="9"/>
      <c r="O18" s="9"/>
      <c r="P18" s="9"/>
      <c r="Q18" s="9"/>
      <c r="R18" s="9"/>
      <c r="S18" s="9"/>
    </row>
    <row r="19" spans="1:19" s="163" customFormat="1" ht="15" x14ac:dyDescent="0.25">
      <c r="A19" s="297" t="s">
        <v>124</v>
      </c>
      <c r="B19" s="300"/>
      <c r="C19" s="300"/>
      <c r="D19" s="300"/>
      <c r="E19" s="119"/>
      <c r="F19" s="164"/>
      <c r="G19" s="164"/>
      <c r="H19" s="164"/>
      <c r="I19" s="164"/>
      <c r="J19" s="164"/>
      <c r="K19" s="164"/>
      <c r="L19" s="164"/>
      <c r="M19" s="164"/>
      <c r="N19" s="164"/>
      <c r="O19" s="164"/>
      <c r="P19" s="164"/>
      <c r="Q19" s="164"/>
      <c r="R19" s="164"/>
      <c r="S19" s="164"/>
    </row>
    <row r="20" spans="1:19" ht="15" x14ac:dyDescent="0.25">
      <c r="A20" s="114"/>
      <c r="B20" s="37" t="s">
        <v>133</v>
      </c>
      <c r="C20" s="37"/>
      <c r="D20" s="2"/>
      <c r="E20" s="2"/>
      <c r="F20" s="9"/>
      <c r="G20" s="9"/>
      <c r="H20" s="9"/>
      <c r="I20" s="9"/>
      <c r="J20" s="9"/>
      <c r="K20" s="9"/>
      <c r="L20" s="9"/>
      <c r="M20" s="9"/>
      <c r="N20" s="9"/>
      <c r="O20" s="9"/>
      <c r="P20" s="9"/>
      <c r="Q20" s="9"/>
      <c r="R20" s="9"/>
      <c r="S20" s="9"/>
    </row>
    <row r="21" spans="1:19" ht="15" x14ac:dyDescent="0.25">
      <c r="A21" s="114"/>
      <c r="B21" s="17"/>
      <c r="C21" s="24" t="s">
        <v>8</v>
      </c>
      <c r="D21" s="24"/>
      <c r="E21" s="25">
        <f>SUM(E22:E24)</f>
        <v>500</v>
      </c>
      <c r="F21" s="9"/>
      <c r="G21" s="9"/>
      <c r="H21" s="9"/>
      <c r="I21" s="9"/>
      <c r="J21" s="9"/>
      <c r="K21" s="9"/>
      <c r="L21" s="9"/>
      <c r="M21" s="9"/>
      <c r="N21" s="9"/>
      <c r="O21" s="9"/>
      <c r="P21" s="9"/>
      <c r="Q21" s="9"/>
      <c r="R21" s="9"/>
      <c r="S21" s="9"/>
    </row>
    <row r="22" spans="1:19" ht="15" x14ac:dyDescent="0.25">
      <c r="A22" s="186"/>
      <c r="B22" s="2"/>
      <c r="C22" s="27"/>
      <c r="D22" s="27" t="s">
        <v>125</v>
      </c>
      <c r="E22" s="161">
        <v>500</v>
      </c>
      <c r="F22" s="9"/>
      <c r="G22" s="9"/>
      <c r="H22" s="9"/>
      <c r="I22" s="9"/>
      <c r="J22" s="9"/>
      <c r="K22" s="9"/>
      <c r="L22" s="9"/>
      <c r="M22" s="9"/>
      <c r="N22" s="9"/>
      <c r="O22" s="9"/>
      <c r="P22" s="9"/>
      <c r="Q22" s="9"/>
      <c r="R22" s="9"/>
      <c r="S22" s="9"/>
    </row>
    <row r="23" spans="1:19" ht="15" x14ac:dyDescent="0.25">
      <c r="A23" s="186"/>
      <c r="B23" s="2"/>
      <c r="C23" s="27"/>
      <c r="D23" s="27"/>
      <c r="E23" s="161"/>
      <c r="F23" s="9"/>
      <c r="G23" s="9"/>
      <c r="H23" s="9"/>
      <c r="I23" s="9"/>
      <c r="J23" s="9"/>
      <c r="K23" s="9"/>
      <c r="L23" s="9"/>
      <c r="M23" s="9"/>
      <c r="N23" s="9"/>
      <c r="O23" s="9"/>
      <c r="P23" s="9"/>
      <c r="Q23" s="9"/>
      <c r="R23" s="9"/>
      <c r="S23" s="9"/>
    </row>
    <row r="24" spans="1:19" ht="15" x14ac:dyDescent="0.25">
      <c r="A24" s="186"/>
      <c r="B24" s="2"/>
      <c r="C24" s="27"/>
      <c r="D24" s="27"/>
      <c r="E24" s="161"/>
      <c r="F24" s="11"/>
      <c r="G24" s="11"/>
      <c r="H24" s="11"/>
      <c r="I24" s="11"/>
      <c r="J24" s="11"/>
      <c r="K24" s="11"/>
      <c r="L24" s="11"/>
      <c r="M24" s="11"/>
      <c r="P24" s="9"/>
      <c r="Q24" s="9"/>
      <c r="R24" s="9"/>
      <c r="S24" s="9"/>
    </row>
    <row r="25" spans="1:19" ht="15" x14ac:dyDescent="0.25">
      <c r="A25" s="2"/>
      <c r="B25" s="17"/>
      <c r="C25" s="24" t="s">
        <v>0</v>
      </c>
      <c r="D25" s="24"/>
      <c r="E25" s="25">
        <f>SUM(E26:E28)</f>
        <v>800</v>
      </c>
      <c r="F25" s="9"/>
      <c r="G25" s="9"/>
      <c r="H25" s="9"/>
      <c r="I25" s="9"/>
      <c r="J25" s="11"/>
      <c r="K25" s="11"/>
      <c r="L25" s="11"/>
      <c r="M25" s="11"/>
      <c r="P25" s="9"/>
      <c r="Q25" s="9"/>
      <c r="R25" s="9"/>
      <c r="S25" s="9"/>
    </row>
    <row r="26" spans="1:19" ht="15" x14ac:dyDescent="0.25">
      <c r="A26" s="67"/>
      <c r="B26" s="2"/>
      <c r="C26" s="27"/>
      <c r="D26" s="27" t="s">
        <v>127</v>
      </c>
      <c r="E26" s="161">
        <v>400</v>
      </c>
      <c r="F26" s="9"/>
      <c r="G26" s="9"/>
      <c r="H26" s="9"/>
      <c r="I26" s="9"/>
      <c r="J26" s="11"/>
      <c r="K26" s="11"/>
      <c r="L26" s="11"/>
      <c r="M26" s="11"/>
      <c r="P26" s="9"/>
      <c r="Q26" s="9"/>
      <c r="R26" s="9"/>
      <c r="S26" s="9"/>
    </row>
    <row r="27" spans="1:19" ht="15" x14ac:dyDescent="0.25">
      <c r="A27" s="37"/>
      <c r="B27" s="2"/>
      <c r="C27" s="27"/>
      <c r="D27" s="27" t="s">
        <v>125</v>
      </c>
      <c r="E27" s="161">
        <v>400</v>
      </c>
      <c r="F27" s="9"/>
      <c r="G27" s="9"/>
      <c r="H27" s="9"/>
      <c r="I27" s="9"/>
      <c r="J27" s="65"/>
      <c r="K27" s="65"/>
      <c r="L27" s="65"/>
      <c r="M27" s="66"/>
      <c r="P27" s="9"/>
      <c r="Q27" s="9"/>
      <c r="R27" s="9"/>
      <c r="S27" s="9"/>
    </row>
    <row r="28" spans="1:19" ht="15" x14ac:dyDescent="0.25">
      <c r="A28" s="67"/>
      <c r="B28" s="2"/>
      <c r="C28" s="27"/>
      <c r="D28" s="27"/>
      <c r="E28" s="161"/>
      <c r="F28" s="9"/>
      <c r="G28" s="9"/>
      <c r="H28" s="9"/>
      <c r="I28" s="9"/>
      <c r="J28" s="65"/>
      <c r="K28" s="65"/>
      <c r="L28" s="65"/>
      <c r="M28" s="66"/>
    </row>
    <row r="29" spans="1:19" ht="15" x14ac:dyDescent="0.25">
      <c r="A29" s="67"/>
      <c r="B29" s="17"/>
      <c r="C29" s="24" t="s">
        <v>1</v>
      </c>
      <c r="D29" s="24"/>
      <c r="E29" s="25">
        <f>SUM(E30:E32)</f>
        <v>0</v>
      </c>
    </row>
    <row r="30" spans="1:19" ht="12.75" customHeight="1" x14ac:dyDescent="0.25">
      <c r="A30" s="285"/>
      <c r="B30" s="2"/>
      <c r="C30" s="27"/>
      <c r="D30" s="27"/>
      <c r="E30" s="161"/>
    </row>
    <row r="31" spans="1:19" ht="12.75" customHeight="1" x14ac:dyDescent="0.25">
      <c r="A31" s="183"/>
      <c r="B31" s="2"/>
      <c r="C31" s="27"/>
      <c r="D31" s="27"/>
      <c r="E31" s="161"/>
    </row>
    <row r="32" spans="1:19" ht="12.75" customHeight="1" x14ac:dyDescent="0.25">
      <c r="A32" s="183"/>
      <c r="B32" s="2"/>
      <c r="C32" s="27"/>
      <c r="D32" s="27"/>
      <c r="E32" s="161"/>
    </row>
    <row r="33" spans="1:5" ht="12.75" customHeight="1" thickBot="1" x14ac:dyDescent="0.3">
      <c r="A33" s="183"/>
      <c r="B33" s="37" t="s">
        <v>13</v>
      </c>
      <c r="C33" s="18"/>
      <c r="D33" s="18"/>
      <c r="E33" s="112">
        <f>E21+E25+E29</f>
        <v>1300</v>
      </c>
    </row>
    <row r="34" spans="1:5" ht="12.75" customHeight="1" thickTop="1" x14ac:dyDescent="0.25">
      <c r="A34" s="183"/>
      <c r="B34" s="2"/>
      <c r="C34" s="2"/>
      <c r="D34" s="2"/>
      <c r="E34" s="30"/>
    </row>
    <row r="35" spans="1:5" ht="15" x14ac:dyDescent="0.25">
      <c r="A35" s="67"/>
      <c r="B35" s="37" t="s">
        <v>11</v>
      </c>
      <c r="C35" s="37"/>
      <c r="D35" s="2"/>
      <c r="E35" s="21"/>
    </row>
    <row r="36" spans="1:5" ht="15" x14ac:dyDescent="0.25">
      <c r="A36" s="67"/>
      <c r="B36" s="17"/>
      <c r="C36" s="24" t="s">
        <v>7</v>
      </c>
      <c r="D36" s="24"/>
      <c r="E36" s="25">
        <f>SUM(E37:E39)</f>
        <v>1000</v>
      </c>
    </row>
    <row r="37" spans="1:5" ht="15" x14ac:dyDescent="0.25">
      <c r="A37" s="67"/>
      <c r="B37" s="2"/>
      <c r="D37" s="27" t="s">
        <v>128</v>
      </c>
      <c r="E37" s="161">
        <v>400</v>
      </c>
    </row>
    <row r="38" spans="1:5" ht="15" x14ac:dyDescent="0.25">
      <c r="A38" s="67"/>
      <c r="B38" s="2"/>
      <c r="C38" s="27"/>
      <c r="D38" s="27" t="s">
        <v>129</v>
      </c>
      <c r="E38" s="161">
        <v>600</v>
      </c>
    </row>
    <row r="39" spans="1:5" ht="15" x14ac:dyDescent="0.25">
      <c r="A39" s="67"/>
      <c r="B39" s="2"/>
      <c r="C39" s="27"/>
      <c r="D39" s="27"/>
      <c r="E39" s="161"/>
    </row>
    <row r="40" spans="1:5" ht="15" x14ac:dyDescent="0.25">
      <c r="A40" s="67"/>
      <c r="B40" s="17"/>
      <c r="C40" s="24" t="s">
        <v>2</v>
      </c>
      <c r="D40" s="24"/>
      <c r="E40" s="25">
        <f>SUM(E41:E43)</f>
        <v>3000</v>
      </c>
    </row>
    <row r="41" spans="1:5" ht="15" x14ac:dyDescent="0.25">
      <c r="A41" s="67"/>
      <c r="B41" s="2"/>
      <c r="C41" s="27"/>
      <c r="D41" s="27" t="s">
        <v>130</v>
      </c>
      <c r="E41" s="161">
        <v>1200</v>
      </c>
    </row>
    <row r="42" spans="1:5" ht="15" x14ac:dyDescent="0.25">
      <c r="A42" s="67"/>
      <c r="B42" s="2"/>
      <c r="C42" s="27"/>
      <c r="D42" s="27" t="s">
        <v>131</v>
      </c>
      <c r="E42" s="161">
        <v>1800</v>
      </c>
    </row>
    <row r="43" spans="1:5" ht="15" x14ac:dyDescent="0.25">
      <c r="A43" s="67"/>
      <c r="B43" s="2"/>
      <c r="C43" s="27"/>
      <c r="D43" s="27"/>
      <c r="E43" s="161"/>
    </row>
    <row r="44" spans="1:5" ht="15" x14ac:dyDescent="0.25">
      <c r="A44" s="67"/>
      <c r="B44" s="17"/>
      <c r="C44" s="24" t="s">
        <v>3</v>
      </c>
      <c r="D44" s="24"/>
      <c r="E44" s="25">
        <f>SUM(E45:E47)</f>
        <v>700</v>
      </c>
    </row>
    <row r="45" spans="1:5" ht="15" x14ac:dyDescent="0.25">
      <c r="A45" s="67"/>
      <c r="B45" s="17"/>
      <c r="C45" s="24"/>
      <c r="D45" s="27" t="s">
        <v>132</v>
      </c>
      <c r="E45" s="161">
        <v>700</v>
      </c>
    </row>
    <row r="46" spans="1:5" ht="15" x14ac:dyDescent="0.25">
      <c r="A46" s="67"/>
      <c r="B46" s="17"/>
      <c r="C46" s="24"/>
      <c r="D46" s="27"/>
      <c r="E46" s="161"/>
    </row>
    <row r="47" spans="1:5" ht="15" x14ac:dyDescent="0.25">
      <c r="A47" s="67"/>
      <c r="B47" s="17"/>
      <c r="C47" s="24"/>
      <c r="D47" s="27"/>
      <c r="E47" s="161"/>
    </row>
    <row r="48" spans="1:5" ht="15.75" thickBot="1" x14ac:dyDescent="0.3">
      <c r="B48" s="37" t="s">
        <v>12</v>
      </c>
      <c r="C48" s="18"/>
      <c r="D48" s="18"/>
      <c r="E48" s="112">
        <f>E36+E40+E44</f>
        <v>4700</v>
      </c>
    </row>
    <row r="49" spans="1:5" ht="15.75" thickTop="1" x14ac:dyDescent="0.25">
      <c r="B49" s="2"/>
      <c r="C49" s="2"/>
      <c r="D49" s="2"/>
      <c r="E49" s="31"/>
    </row>
    <row r="50" spans="1:5" ht="15" x14ac:dyDescent="0.25">
      <c r="B50" s="37" t="s">
        <v>74</v>
      </c>
      <c r="C50" s="2"/>
      <c r="D50" s="2"/>
      <c r="E50" s="30"/>
    </row>
    <row r="51" spans="1:5" ht="15" x14ac:dyDescent="0.25">
      <c r="B51" s="17"/>
      <c r="C51" s="24" t="s">
        <v>58</v>
      </c>
      <c r="D51" s="24"/>
      <c r="E51" s="25">
        <f>SUM(E52:E54)</f>
        <v>0</v>
      </c>
    </row>
    <row r="52" spans="1:5" ht="15" x14ac:dyDescent="0.25">
      <c r="B52" s="2"/>
      <c r="C52" s="2"/>
      <c r="D52" s="27"/>
      <c r="E52" s="161">
        <v>0</v>
      </c>
    </row>
    <row r="53" spans="1:5" ht="15" x14ac:dyDescent="0.25">
      <c r="B53" s="2"/>
      <c r="C53" s="2"/>
      <c r="D53" s="27"/>
      <c r="E53" s="161">
        <v>0</v>
      </c>
    </row>
    <row r="54" spans="1:5" ht="15" x14ac:dyDescent="0.25">
      <c r="B54" s="2"/>
      <c r="C54" s="2"/>
      <c r="D54" s="27"/>
      <c r="E54" s="161">
        <v>0</v>
      </c>
    </row>
    <row r="55" spans="1:5" ht="15.75" thickBot="1" x14ac:dyDescent="0.3">
      <c r="B55" s="18" t="s">
        <v>4</v>
      </c>
      <c r="C55" s="18"/>
      <c r="D55" s="18"/>
      <c r="E55" s="112">
        <f>SUM(E52:E54)</f>
        <v>0</v>
      </c>
    </row>
    <row r="56" spans="1:5" ht="15.75" thickTop="1" x14ac:dyDescent="0.25">
      <c r="B56" s="18"/>
      <c r="C56" s="18"/>
      <c r="D56" s="18"/>
      <c r="E56" s="32"/>
    </row>
    <row r="57" spans="1:5" ht="15.75" thickBot="1" x14ac:dyDescent="0.3">
      <c r="A57" s="287" t="s">
        <v>126</v>
      </c>
      <c r="B57" s="288"/>
      <c r="C57" s="288"/>
      <c r="D57" s="287"/>
      <c r="E57" s="289">
        <f>E33+E48+E55</f>
        <v>6000</v>
      </c>
    </row>
    <row r="58" spans="1:5" ht="13.5" thickTop="1" x14ac:dyDescent="0.2"/>
    <row r="59" spans="1:5" x14ac:dyDescent="0.2">
      <c r="A59" s="306" t="s">
        <v>143</v>
      </c>
      <c r="B59" s="307"/>
      <c r="C59" s="307"/>
      <c r="D59" s="307"/>
      <c r="E59" s="316"/>
    </row>
    <row r="60" spans="1:5" x14ac:dyDescent="0.2">
      <c r="A60" s="308"/>
      <c r="B60" s="309"/>
      <c r="C60" s="309"/>
      <c r="D60" s="309"/>
      <c r="E60" s="317"/>
    </row>
    <row r="61" spans="1:5" x14ac:dyDescent="0.2">
      <c r="A61" s="308"/>
      <c r="B61" s="309"/>
      <c r="C61" s="309"/>
      <c r="D61" s="309"/>
      <c r="E61" s="317"/>
    </row>
    <row r="62" spans="1:5" x14ac:dyDescent="0.2">
      <c r="A62" s="308"/>
      <c r="B62" s="309"/>
      <c r="C62" s="309"/>
      <c r="D62" s="309"/>
      <c r="E62" s="317"/>
    </row>
    <row r="63" spans="1:5" x14ac:dyDescent="0.2">
      <c r="A63" s="310"/>
      <c r="B63" s="311"/>
      <c r="C63" s="311"/>
      <c r="D63" s="311"/>
      <c r="E63" s="318"/>
    </row>
  </sheetData>
  <mergeCells count="1">
    <mergeCell ref="A59:E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3</vt:i4>
      </vt:variant>
    </vt:vector>
  </HeadingPairs>
  <TitlesOfParts>
    <vt:vector size="9" baseType="lpstr">
      <vt:lpstr>Summary</vt:lpstr>
      <vt:lpstr>Geo.-Outcome</vt:lpstr>
      <vt:lpstr>Geo.-cost.category.</vt:lpstr>
      <vt:lpstr>Own financing</vt:lpstr>
      <vt:lpstr>Co-financing</vt:lpstr>
      <vt:lpstr>Flex funds allocation</vt:lpstr>
      <vt:lpstr>'Co-financing'!Udskriftsområde</vt:lpstr>
      <vt:lpstr>'Own financing'!Udskriftsområde</vt:lpstr>
      <vt:lpstr>Summary!Udskriftsområde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Henriques</dc:creator>
  <cp:lastModifiedBy>Kasper Thede Anderskov</cp:lastModifiedBy>
  <cp:lastPrinted>2021-06-30T11:51:46Z</cp:lastPrinted>
  <dcterms:created xsi:type="dcterms:W3CDTF">2000-12-20T09:29:33Z</dcterms:created>
  <dcterms:modified xsi:type="dcterms:W3CDTF">2022-06-06T14:26:30Z</dcterms:modified>
</cp:coreProperties>
</file>