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defaultThemeVersion="124226"/>
  <mc:AlternateContent xmlns:mc="http://schemas.openxmlformats.org/markup-compatibility/2006">
    <mc:Choice Requires="x15">
      <x15ac:absPath xmlns:x15ac="http://schemas.microsoft.com/office/spreadsheetml/2010/11/ac" url="C:\Users\kaspe\Dropbox\NCG\Assignment 2024-004 SPA3\Deliverables - reporting\SPA2 guidelines revised FINAL\"/>
    </mc:Choice>
  </mc:AlternateContent>
  <xr:revisionPtr revIDLastSave="0" documentId="13_ncr:1_{0BD3AF6D-EB3B-4DA9-B125-1A45B2D93982}" xr6:coauthVersionLast="47" xr6:coauthVersionMax="47" xr10:uidLastSave="{00000000-0000-0000-0000-000000000000}"/>
  <bookViews>
    <workbookView xWindow="-98" yWindow="-98" windowWidth="22276" windowHeight="13276" tabRatio="709" xr2:uid="{00000000-000D-0000-FFFF-FFFF00000000}"/>
  </bookViews>
  <sheets>
    <sheet name="Annex 3 Budget monitoring" sheetId="11" r:id="rId1"/>
    <sheet name="Annex 3A Geo., outcome and hum." sheetId="15" r:id="rId2"/>
    <sheet name="Annex 3B Geo. and cost cat." sheetId="4" r:id="rId3"/>
    <sheet name="Annex 3C Fragile context focus" sheetId="18" r:id="rId4"/>
    <sheet name="Annex 3D Additional SPA(top-up)" sheetId="20" r:id="rId5"/>
    <sheet name="Annex 3E Co-financing" sheetId="21" r:id="rId6"/>
    <sheet name="Annex 3F Flex funds" sheetId="22" r:id="rId7"/>
  </sheets>
  <definedNames>
    <definedName name="_xlnm.Print_Area" localSheetId="0">'Annex 3 Budget monitoring'!$A$1:$M$78</definedName>
    <definedName name="_xlnm.Print_Area" localSheetId="1">'Annex 3A Geo., outcome and hum.'!$A$1:$T$68</definedName>
    <definedName name="_xlnm.Print_Area" localSheetId="2">'Annex 3B Geo. and cost cat.'!$A$1:$L$67</definedName>
    <definedName name="_xlnm.Print_Area" localSheetId="3">'Annex 3C Fragile context focus'!$A$1:$I$35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8" i="11" l="1"/>
  <c r="M67" i="11"/>
  <c r="M64" i="11"/>
  <c r="M63" i="11"/>
  <c r="B31" i="11"/>
  <c r="H35" i="22"/>
  <c r="G35" i="22"/>
  <c r="H21" i="22"/>
  <c r="G21" i="22"/>
  <c r="H37" i="22" l="1"/>
  <c r="G37" i="22"/>
  <c r="K78" i="11" l="1"/>
  <c r="J78" i="11"/>
  <c r="L77" i="11"/>
  <c r="L76" i="11"/>
  <c r="L75" i="11"/>
  <c r="L74" i="11"/>
  <c r="L64" i="11"/>
  <c r="L62" i="11"/>
  <c r="J67" i="11"/>
  <c r="J68" i="11" s="1"/>
  <c r="M62" i="11"/>
  <c r="L63" i="11"/>
  <c r="K66" i="11"/>
  <c r="L66" i="11" s="1"/>
  <c r="K65" i="11"/>
  <c r="L65" i="11" s="1"/>
  <c r="K52" i="11"/>
  <c r="M52" i="11" s="1"/>
  <c r="K51" i="11"/>
  <c r="M51" i="11" s="1"/>
  <c r="K50" i="11"/>
  <c r="M50" i="11" s="1"/>
  <c r="K49" i="11"/>
  <c r="M49" i="11" s="1"/>
  <c r="K48" i="11"/>
  <c r="M48" i="11" s="1"/>
  <c r="J53" i="11"/>
  <c r="L53" i="11"/>
  <c r="J43" i="11"/>
  <c r="L33" i="11"/>
  <c r="K33" i="11"/>
  <c r="H21" i="21"/>
  <c r="G21" i="21"/>
  <c r="H35" i="21"/>
  <c r="G35" i="21"/>
  <c r="L73" i="11" l="1"/>
  <c r="L78" i="11" s="1"/>
  <c r="K67" i="11"/>
  <c r="K68" i="11" s="1"/>
  <c r="L68" i="11" s="1"/>
  <c r="M65" i="11"/>
  <c r="M66" i="11"/>
  <c r="M53" i="11"/>
  <c r="K53" i="11"/>
  <c r="H37" i="21"/>
  <c r="G37" i="21"/>
  <c r="M16" i="11"/>
  <c r="L67" i="11" l="1"/>
  <c r="F62" i="11"/>
  <c r="L64" i="15"/>
  <c r="N64" i="15" s="1"/>
  <c r="O64" i="15" s="1"/>
  <c r="M28" i="11"/>
  <c r="J29" i="11" s="1"/>
  <c r="M29" i="11" l="1"/>
  <c r="J30" i="11" s="1"/>
  <c r="M30" i="11" s="1"/>
  <c r="J31" i="11" s="1"/>
  <c r="M31" i="11" s="1"/>
  <c r="J32" i="11" s="1"/>
  <c r="M32" i="11" s="1"/>
  <c r="M20" i="11"/>
  <c r="M22" i="11" s="1"/>
  <c r="I48" i="4"/>
  <c r="I42" i="4"/>
  <c r="I27" i="4"/>
  <c r="I21" i="4"/>
  <c r="I15" i="4"/>
  <c r="K14" i="4"/>
  <c r="B62" i="11" l="1"/>
  <c r="B45" i="11" l="1"/>
  <c r="D45" i="11"/>
  <c r="F45" i="11"/>
  <c r="B51" i="11"/>
  <c r="D51" i="11"/>
  <c r="F51" i="11"/>
  <c r="D62" i="11" l="1"/>
  <c r="G25" i="20" l="1"/>
  <c r="H25" i="20" s="1"/>
  <c r="G24" i="20"/>
  <c r="H24" i="20" s="1"/>
  <c r="G23" i="20"/>
  <c r="H23" i="20" s="1"/>
  <c r="G22" i="20"/>
  <c r="H22" i="20" s="1"/>
  <c r="G21" i="20"/>
  <c r="H21" i="20" s="1"/>
  <c r="G20" i="20"/>
  <c r="H20" i="20" s="1"/>
  <c r="G11" i="20"/>
  <c r="H11" i="20" s="1"/>
  <c r="G12" i="20"/>
  <c r="H12" i="20" s="1"/>
  <c r="G13" i="20"/>
  <c r="H13" i="20" s="1"/>
  <c r="G14" i="20"/>
  <c r="H14" i="20" s="1"/>
  <c r="G15" i="20"/>
  <c r="H15" i="20"/>
  <c r="G10" i="20"/>
  <c r="G16" i="20" l="1"/>
  <c r="G17" i="20" s="1"/>
  <c r="H10" i="20"/>
  <c r="H16" i="20" s="1"/>
  <c r="H17" i="20" s="1"/>
  <c r="H26" i="20"/>
  <c r="H27" i="20" s="1"/>
  <c r="G26" i="20"/>
  <c r="G27" i="20" s="1"/>
  <c r="G29" i="20" l="1"/>
  <c r="G30" i="20" s="1"/>
  <c r="H29" i="20"/>
  <c r="H30" i="20" s="1"/>
  <c r="H27" i="18" l="1"/>
  <c r="F27" i="18"/>
  <c r="D27" i="18"/>
  <c r="F18" i="18"/>
  <c r="H18" i="18"/>
  <c r="D18" i="18"/>
  <c r="D30" i="18" s="1"/>
  <c r="D26" i="20"/>
  <c r="D16" i="20"/>
  <c r="F30" i="18" l="1"/>
  <c r="H30" i="18"/>
  <c r="F26" i="20"/>
  <c r="D27" i="20"/>
  <c r="D17" i="20"/>
  <c r="D29" i="20"/>
  <c r="D30" i="20" s="1"/>
  <c r="I30" i="18"/>
  <c r="I17" i="18"/>
  <c r="I13" i="18"/>
  <c r="I9" i="18"/>
  <c r="I16" i="18"/>
  <c r="I12" i="18"/>
  <c r="I15" i="18"/>
  <c r="I11" i="18"/>
  <c r="I10" i="18"/>
  <c r="I14" i="18"/>
  <c r="E30" i="18"/>
  <c r="E16" i="18"/>
  <c r="E29" i="18"/>
  <c r="I24" i="18"/>
  <c r="I21" i="18"/>
  <c r="I23" i="18"/>
  <c r="I26" i="18"/>
  <c r="I22" i="18"/>
  <c r="I25" i="18"/>
  <c r="F16" i="20"/>
  <c r="E14" i="18"/>
  <c r="G13" i="18" l="1"/>
  <c r="G16" i="18"/>
  <c r="G15" i="18"/>
  <c r="G14" i="18"/>
  <c r="G29" i="18"/>
  <c r="G30" i="18"/>
  <c r="F11" i="11"/>
  <c r="D11" i="11"/>
  <c r="E13" i="18"/>
  <c r="F29" i="20"/>
  <c r="B15" i="11"/>
  <c r="J58" i="15"/>
  <c r="L58" i="15"/>
  <c r="Q58" i="15"/>
  <c r="F20" i="11" s="1"/>
  <c r="J59" i="15"/>
  <c r="L59" i="15"/>
  <c r="Q59" i="15"/>
  <c r="F21" i="11" s="1"/>
  <c r="J60" i="15"/>
  <c r="L60" i="15"/>
  <c r="Q60" i="15"/>
  <c r="F22" i="11" s="1"/>
  <c r="J61" i="15"/>
  <c r="L61" i="15"/>
  <c r="Q61" i="15"/>
  <c r="F23" i="11" s="1"/>
  <c r="J62" i="15"/>
  <c r="L62" i="15"/>
  <c r="Q62" i="15"/>
  <c r="F24" i="11" s="1"/>
  <c r="E59" i="15"/>
  <c r="E60" i="15"/>
  <c r="E61" i="15"/>
  <c r="E62" i="15"/>
  <c r="E58" i="15"/>
  <c r="I64" i="4" l="1"/>
  <c r="K64" i="4"/>
  <c r="G58" i="4"/>
  <c r="I58" i="4"/>
  <c r="K58" i="4"/>
  <c r="G59" i="4"/>
  <c r="I59" i="4"/>
  <c r="D41" i="11" s="1"/>
  <c r="K59" i="4"/>
  <c r="F41" i="11" s="1"/>
  <c r="G60" i="4"/>
  <c r="I60" i="4"/>
  <c r="D42" i="11" s="1"/>
  <c r="K60" i="4"/>
  <c r="F42" i="11" s="1"/>
  <c r="G61" i="4"/>
  <c r="I61" i="4"/>
  <c r="K61" i="4"/>
  <c r="F43" i="11" s="1"/>
  <c r="G62" i="4"/>
  <c r="I62" i="4"/>
  <c r="D44" i="11" s="1"/>
  <c r="K62" i="4"/>
  <c r="F44" i="11" s="1"/>
  <c r="E59" i="4"/>
  <c r="E60" i="4"/>
  <c r="E61" i="4"/>
  <c r="E62" i="4"/>
  <c r="E58" i="4"/>
  <c r="B43" i="11" l="1"/>
  <c r="B41" i="11"/>
  <c r="B42" i="11"/>
  <c r="B44" i="11"/>
  <c r="G26" i="18"/>
  <c r="G22" i="18"/>
  <c r="G25" i="18"/>
  <c r="G23" i="18"/>
  <c r="G24" i="18"/>
  <c r="G21" i="18"/>
  <c r="E24" i="18"/>
  <c r="E23" i="18"/>
  <c r="E25" i="18"/>
  <c r="E21" i="18"/>
  <c r="E26" i="18"/>
  <c r="E22" i="18"/>
  <c r="G9" i="18"/>
  <c r="G10" i="18"/>
  <c r="G17" i="18"/>
  <c r="G11" i="18"/>
  <c r="G12" i="18"/>
  <c r="E9" i="18"/>
  <c r="E12" i="18"/>
  <c r="E11" i="18"/>
  <c r="E17" i="18"/>
  <c r="E10" i="18"/>
  <c r="E15" i="18"/>
  <c r="D43" i="11"/>
  <c r="K27" i="4"/>
  <c r="G27" i="4"/>
  <c r="E27" i="4"/>
  <c r="Q27" i="15"/>
  <c r="L27" i="15"/>
  <c r="J27" i="15"/>
  <c r="E27" i="15"/>
  <c r="G27" i="15" s="1"/>
  <c r="H27" i="15" s="1"/>
  <c r="S27" i="15" l="1"/>
  <c r="T27" i="15" s="1"/>
  <c r="N27" i="15"/>
  <c r="O27" i="15" s="1"/>
  <c r="B20" i="11"/>
  <c r="B21" i="11"/>
  <c r="B22" i="11"/>
  <c r="D24" i="11"/>
  <c r="B24" i="11"/>
  <c r="D23" i="11"/>
  <c r="B23" i="11"/>
  <c r="D20" i="11"/>
  <c r="Q48" i="15"/>
  <c r="S48" i="15" s="1"/>
  <c r="T48" i="15" s="1"/>
  <c r="L48" i="15"/>
  <c r="N48" i="15" s="1"/>
  <c r="O48" i="15" s="1"/>
  <c r="J48" i="15"/>
  <c r="E48" i="15"/>
  <c r="G48" i="15" s="1"/>
  <c r="H48" i="15" s="1"/>
  <c r="Q42" i="15"/>
  <c r="S42" i="15" s="1"/>
  <c r="L42" i="15"/>
  <c r="N42" i="15" s="1"/>
  <c r="J42" i="15"/>
  <c r="E42" i="15"/>
  <c r="G42" i="15" s="1"/>
  <c r="Q36" i="15"/>
  <c r="L36" i="15"/>
  <c r="J36" i="15"/>
  <c r="E36" i="15"/>
  <c r="G36" i="15" s="1"/>
  <c r="Q21" i="15"/>
  <c r="S21" i="15" s="1"/>
  <c r="T21" i="15" s="1"/>
  <c r="L21" i="15"/>
  <c r="N21" i="15" s="1"/>
  <c r="O21" i="15" s="1"/>
  <c r="J21" i="15"/>
  <c r="E21" i="15"/>
  <c r="G21" i="15" s="1"/>
  <c r="H21" i="15" s="1"/>
  <c r="Q15" i="15"/>
  <c r="S15" i="15" s="1"/>
  <c r="T15" i="15" s="1"/>
  <c r="L15" i="15"/>
  <c r="N15" i="15" s="1"/>
  <c r="O15" i="15" s="1"/>
  <c r="J15" i="15"/>
  <c r="E15" i="15"/>
  <c r="G15" i="15" s="1"/>
  <c r="H15" i="15" s="1"/>
  <c r="Q9" i="15"/>
  <c r="L9" i="15"/>
  <c r="N9" i="15" s="1"/>
  <c r="O9" i="15" s="1"/>
  <c r="J9" i="15"/>
  <c r="E9" i="15"/>
  <c r="G9" i="15" s="1"/>
  <c r="H9" i="15" s="1"/>
  <c r="H33" i="15" s="1"/>
  <c r="O33" i="15" l="1"/>
  <c r="B26" i="11"/>
  <c r="H36" i="15"/>
  <c r="G54" i="15"/>
  <c r="G33" i="15"/>
  <c r="N36" i="15"/>
  <c r="O36" i="15" s="1"/>
  <c r="N33" i="15"/>
  <c r="Q33" i="15"/>
  <c r="S9" i="15"/>
  <c r="S36" i="15"/>
  <c r="S54" i="15" s="1"/>
  <c r="T36" i="15"/>
  <c r="T42" i="15"/>
  <c r="O42" i="15"/>
  <c r="H42" i="15"/>
  <c r="J33" i="15"/>
  <c r="L33" i="15"/>
  <c r="E33" i="15"/>
  <c r="E54" i="15"/>
  <c r="F26" i="11"/>
  <c r="F66" i="11" s="1"/>
  <c r="D21" i="11"/>
  <c r="D22" i="11"/>
  <c r="L54" i="15"/>
  <c r="J54" i="15"/>
  <c r="Q54" i="15"/>
  <c r="B63" i="11" l="1"/>
  <c r="B66" i="11"/>
  <c r="C24" i="11"/>
  <c r="C21" i="11"/>
  <c r="C23" i="11"/>
  <c r="C25" i="11"/>
  <c r="C26" i="11"/>
  <c r="C22" i="11"/>
  <c r="C20" i="11"/>
  <c r="D26" i="11"/>
  <c r="G26" i="11"/>
  <c r="B33" i="11"/>
  <c r="B58" i="11" s="1"/>
  <c r="O54" i="15"/>
  <c r="O56" i="15" s="1"/>
  <c r="O66" i="15" s="1"/>
  <c r="N54" i="15"/>
  <c r="M54" i="15" s="1"/>
  <c r="H54" i="15"/>
  <c r="H56" i="15" s="1"/>
  <c r="G56" i="15"/>
  <c r="T54" i="15"/>
  <c r="T9" i="15"/>
  <c r="T33" i="15" s="1"/>
  <c r="S33" i="15"/>
  <c r="S56" i="15" s="1"/>
  <c r="S66" i="15" s="1"/>
  <c r="F65" i="11" s="1"/>
  <c r="R54" i="15"/>
  <c r="N56" i="15"/>
  <c r="N66" i="15" s="1"/>
  <c r="F54" i="15"/>
  <c r="E56" i="15"/>
  <c r="L56" i="15"/>
  <c r="Q56" i="15"/>
  <c r="J56" i="15"/>
  <c r="J66" i="15" s="1"/>
  <c r="D65" i="11" l="1"/>
  <c r="D63" i="11"/>
  <c r="D64" i="11"/>
  <c r="D66" i="11"/>
  <c r="E25" i="11"/>
  <c r="E26" i="11"/>
  <c r="F56" i="15"/>
  <c r="T56" i="15"/>
  <c r="T66" i="15" s="1"/>
  <c r="Q66" i="15"/>
  <c r="R66" i="15" s="1"/>
  <c r="R56" i="15"/>
  <c r="L66" i="15"/>
  <c r="M66" i="15" s="1"/>
  <c r="M56" i="15"/>
  <c r="I9" i="4" l="1"/>
  <c r="I36" i="4"/>
  <c r="K48" i="4"/>
  <c r="F64" i="11" s="1"/>
  <c r="G48" i="4"/>
  <c r="E48" i="4"/>
  <c r="B64" i="11" s="1"/>
  <c r="K21" i="4"/>
  <c r="G21" i="4"/>
  <c r="E21" i="4"/>
  <c r="I33" i="4" l="1"/>
  <c r="B40" i="11"/>
  <c r="B57" i="11" s="1"/>
  <c r="D40" i="11"/>
  <c r="I54" i="4"/>
  <c r="J54" i="4" s="1"/>
  <c r="F40" i="11"/>
  <c r="F57" i="11" s="1"/>
  <c r="J27" i="4" l="1"/>
  <c r="J33" i="4"/>
  <c r="E23" i="11"/>
  <c r="E24" i="11"/>
  <c r="E20" i="11"/>
  <c r="E22" i="11"/>
  <c r="E21" i="11"/>
  <c r="D31" i="11"/>
  <c r="D33" i="11" s="1"/>
  <c r="D57" i="11" s="1"/>
  <c r="I56" i="4"/>
  <c r="I66" i="4" s="1"/>
  <c r="J21" i="4"/>
  <c r="D49" i="11"/>
  <c r="D67" i="11" s="1"/>
  <c r="J36" i="4"/>
  <c r="D50" i="11"/>
  <c r="J48" i="4"/>
  <c r="J42" i="4"/>
  <c r="J9" i="4"/>
  <c r="J15" i="4"/>
  <c r="G22" i="11" l="1"/>
  <c r="G21" i="11"/>
  <c r="G24" i="11"/>
  <c r="G20" i="11"/>
  <c r="G23" i="11"/>
  <c r="D58" i="11"/>
  <c r="F31" i="11"/>
  <c r="J58" i="4"/>
  <c r="J60" i="4"/>
  <c r="J62" i="4"/>
  <c r="J61" i="4"/>
  <c r="J59" i="4"/>
  <c r="F33" i="11" l="1"/>
  <c r="F58" i="11" l="1"/>
  <c r="K42" i="4"/>
  <c r="K36" i="4"/>
  <c r="K15" i="4"/>
  <c r="K9" i="4"/>
  <c r="G42" i="4"/>
  <c r="G36" i="4"/>
  <c r="G15" i="4"/>
  <c r="G9" i="4"/>
  <c r="K33" i="4" l="1"/>
  <c r="G33" i="4"/>
  <c r="G54" i="4"/>
  <c r="K54" i="4"/>
  <c r="H9" i="4" l="1"/>
  <c r="F50" i="11"/>
  <c r="L54" i="4"/>
  <c r="H54" i="4"/>
  <c r="L27" i="4"/>
  <c r="L33" i="4"/>
  <c r="H27" i="4"/>
  <c r="H33" i="4"/>
  <c r="K56" i="4"/>
  <c r="K66" i="4" s="1"/>
  <c r="G56" i="4"/>
  <c r="G66" i="4" s="1"/>
  <c r="L15" i="4"/>
  <c r="F49" i="11"/>
  <c r="F67" i="11" s="1"/>
  <c r="L9" i="4"/>
  <c r="H15" i="4"/>
  <c r="L36" i="4"/>
  <c r="H36" i="4"/>
  <c r="L21" i="4"/>
  <c r="H21" i="4"/>
  <c r="H42" i="4"/>
  <c r="L48" i="4"/>
  <c r="L42" i="4"/>
  <c r="H48" i="4"/>
  <c r="L59" i="4" l="1"/>
  <c r="L61" i="4"/>
  <c r="L62" i="4"/>
  <c r="L58" i="4"/>
  <c r="L60" i="4"/>
  <c r="H58" i="4"/>
  <c r="H59" i="4"/>
  <c r="H61" i="4"/>
  <c r="H60" i="4"/>
  <c r="H62" i="4"/>
  <c r="E42" i="4"/>
  <c r="E36" i="4"/>
  <c r="E15" i="4"/>
  <c r="E9" i="4"/>
  <c r="E33" i="4" l="1"/>
  <c r="F9" i="4" s="1"/>
  <c r="F52" i="11"/>
  <c r="E54" i="4"/>
  <c r="F54" i="4" l="1"/>
  <c r="F48" i="4"/>
  <c r="F42" i="4"/>
  <c r="F36" i="4"/>
  <c r="F33" i="4"/>
  <c r="F27" i="4"/>
  <c r="F21" i="4"/>
  <c r="F15" i="4"/>
  <c r="E56" i="4"/>
  <c r="G50" i="11"/>
  <c r="G49" i="11"/>
  <c r="B50" i="11"/>
  <c r="B49" i="11"/>
  <c r="B67" i="11" l="1"/>
  <c r="F59" i="4"/>
  <c r="F62" i="4"/>
  <c r="F60" i="4"/>
  <c r="F61" i="4"/>
  <c r="F58" i="4"/>
  <c r="F46" i="11"/>
  <c r="G44" i="11" s="1"/>
  <c r="G52" i="11" l="1"/>
  <c r="G41" i="11"/>
  <c r="G42" i="11"/>
  <c r="G43" i="11"/>
  <c r="D52" i="11"/>
  <c r="E51" i="11" s="1"/>
  <c r="G46" i="11"/>
  <c r="G40" i="11"/>
  <c r="D46" i="11"/>
  <c r="E45" i="11" s="1"/>
  <c r="E52" i="11" l="1"/>
  <c r="E41" i="11"/>
  <c r="E42" i="11"/>
  <c r="E43" i="11"/>
  <c r="E44" i="11"/>
  <c r="E49" i="11"/>
  <c r="E50" i="11"/>
  <c r="E46" i="11"/>
  <c r="E40" i="11"/>
  <c r="B46" i="11"/>
  <c r="B52" i="11"/>
  <c r="E64" i="15"/>
  <c r="E64" i="4"/>
  <c r="E66" i="4" s="1"/>
  <c r="C52" i="11" l="1"/>
  <c r="C51" i="11"/>
  <c r="C50" i="11"/>
  <c r="C49" i="11"/>
  <c r="C46" i="11"/>
  <c r="C45" i="11"/>
  <c r="C44" i="11"/>
  <c r="C42" i="11"/>
  <c r="C41" i="11"/>
  <c r="C43" i="11"/>
  <c r="C40" i="11"/>
  <c r="E66" i="15"/>
  <c r="G64" i="15"/>
  <c r="H64" i="15" l="1"/>
  <c r="H66" i="15" s="1"/>
  <c r="G66" i="15"/>
  <c r="B65" i="11" s="1"/>
  <c r="B35" i="11"/>
  <c r="F66" i="15" l="1"/>
  <c r="B59" i="11"/>
  <c r="D15" i="11" l="1"/>
  <c r="D35" i="11" s="1"/>
  <c r="F15" i="11" l="1"/>
  <c r="F35" i="11" s="1"/>
  <c r="F59" i="11" s="1"/>
  <c r="D5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Kasper Thede Anderskov</author>
  </authors>
  <commentList>
    <comment ref="B63" authorId="0" shapeId="0" xr:uid="{00000000-0006-0000-0000-000001000000}">
      <text>
        <r>
          <rPr>
            <b/>
            <sz val="9"/>
            <color indexed="81"/>
            <rFont val="Tahoma"/>
            <family val="2"/>
          </rPr>
          <t>Kasper Thede Anderskov:</t>
        </r>
        <r>
          <rPr>
            <sz val="9"/>
            <color indexed="81"/>
            <rFont val="Tahoma"/>
            <family val="2"/>
          </rPr>
          <t xml:space="preserve">
Revised 06-06-2022</t>
        </r>
      </text>
    </comment>
    <comment ref="B64" authorId="0" shapeId="0" xr:uid="{00000000-0006-0000-0000-000002000000}">
      <text>
        <r>
          <rPr>
            <b/>
            <sz val="9"/>
            <color indexed="81"/>
            <rFont val="Tahoma"/>
            <family val="2"/>
          </rPr>
          <t>Kasper Thede Anderskov:</t>
        </r>
        <r>
          <rPr>
            <sz val="9"/>
            <color indexed="81"/>
            <rFont val="Tahoma"/>
            <family val="2"/>
          </rPr>
          <t xml:space="preserve">
Revised 06-06-2022</t>
        </r>
      </text>
    </comment>
    <comment ref="B65" authorId="0" shapeId="0" xr:uid="{00000000-0006-0000-0000-000003000000}">
      <text>
        <r>
          <rPr>
            <b/>
            <sz val="9"/>
            <color indexed="81"/>
            <rFont val="Tahoma"/>
            <family val="2"/>
          </rPr>
          <t>Kasper Thede Anderskov:</t>
        </r>
        <r>
          <rPr>
            <sz val="9"/>
            <color indexed="81"/>
            <rFont val="Tahoma"/>
            <family val="2"/>
          </rPr>
          <t xml:space="preserve">
Revised 06-06-2022</t>
        </r>
      </text>
    </comment>
    <comment ref="B66" authorId="0" shapeId="0" xr:uid="{00000000-0006-0000-0000-000004000000}">
      <text>
        <r>
          <rPr>
            <b/>
            <sz val="9"/>
            <color indexed="81"/>
            <rFont val="Tahoma"/>
            <family val="2"/>
          </rPr>
          <t>Kasper Thede Anderskov:</t>
        </r>
        <r>
          <rPr>
            <sz val="9"/>
            <color indexed="81"/>
            <rFont val="Tahoma"/>
            <family val="2"/>
          </rPr>
          <t xml:space="preserve">
Revised 06-06-2022</t>
        </r>
      </text>
    </comment>
    <comment ref="B67" authorId="0" shapeId="0" xr:uid="{00000000-0006-0000-0000-000005000000}">
      <text>
        <r>
          <rPr>
            <b/>
            <sz val="9"/>
            <color indexed="81"/>
            <rFont val="Tahoma"/>
            <family val="2"/>
          </rPr>
          <t>Kasper Thede Anderskov:</t>
        </r>
        <r>
          <rPr>
            <sz val="9"/>
            <color indexed="81"/>
            <rFont val="Tahoma"/>
            <family val="2"/>
          </rPr>
          <t xml:space="preserve">
Revised 06-06-2022</t>
        </r>
      </text>
    </comment>
  </commentList>
</comments>
</file>

<file path=xl/sharedStrings.xml><?xml version="1.0" encoding="utf-8"?>
<sst xmlns="http://schemas.openxmlformats.org/spreadsheetml/2006/main" count="495" uniqueCount="221">
  <si>
    <t>Pct.</t>
  </si>
  <si>
    <t>Region / country 5</t>
  </si>
  <si>
    <t xml:space="preserve">Region / country 4 </t>
  </si>
  <si>
    <t>Income</t>
  </si>
  <si>
    <t>Funds transferred from previous year</t>
  </si>
  <si>
    <t>N/A</t>
  </si>
  <si>
    <t>Funds returned from programmes/partners</t>
  </si>
  <si>
    <t>Expenses</t>
  </si>
  <si>
    <t>Partnership Engagement - MFA funds</t>
  </si>
  <si>
    <t>To be inserted manually</t>
  </si>
  <si>
    <t>-of which is</t>
  </si>
  <si>
    <t>-of which is targeting</t>
  </si>
  <si>
    <t>Calculated</t>
  </si>
  <si>
    <t>Total outcome-allocated programme/project activities</t>
  </si>
  <si>
    <t>Organisation:</t>
  </si>
  <si>
    <t>Geographic specification of PPA</t>
  </si>
  <si>
    <t>Outcome based budget</t>
  </si>
  <si>
    <t>Total PPA</t>
  </si>
  <si>
    <t>Cost category-specification of PPA</t>
  </si>
  <si>
    <t>Other regions - total</t>
  </si>
  <si>
    <t>Other regions</t>
  </si>
  <si>
    <t>Unallocated flexible funds</t>
  </si>
  <si>
    <t>Regional (not country-specific)</t>
  </si>
  <si>
    <t>HUM</t>
  </si>
  <si>
    <t>Fragile country or context</t>
  </si>
  <si>
    <t>Country/ host community 1</t>
  </si>
  <si>
    <t>Country/ host community 2</t>
  </si>
  <si>
    <t>Country/ host community 3</t>
  </si>
  <si>
    <t>Country/ host community 4</t>
  </si>
  <si>
    <t>Short narrative funds allocated for fragile countries/contexts:</t>
  </si>
  <si>
    <t>*PPA (Programme and Project Activities) includes outcome allocated activities as well as unallocated flexible funds.</t>
  </si>
  <si>
    <t>HUM %</t>
  </si>
  <si>
    <t>DEV</t>
  </si>
  <si>
    <t>Total allocation to fragile contexts (excl. Admin)</t>
  </si>
  <si>
    <t>Total income</t>
  </si>
  <si>
    <t>Short narrative regarding additional funds received:</t>
  </si>
  <si>
    <t>Estimation required</t>
  </si>
  <si>
    <t>Programme support cost (HQ)</t>
  </si>
  <si>
    <t>Direct activity cost (HQ)</t>
  </si>
  <si>
    <t>A.1.a. - Direct activity cost (HQ)</t>
  </si>
  <si>
    <t>A.3.a. - Programme support cost (HQ)</t>
  </si>
  <si>
    <t>A.2. - Implementation by local partners</t>
  </si>
  <si>
    <t>Total expenses</t>
  </si>
  <si>
    <t>Programme and project activities</t>
  </si>
  <si>
    <t>Commitment (main)</t>
  </si>
  <si>
    <t>Total programme and project activities (PPA)</t>
  </si>
  <si>
    <t>Country/ host community a</t>
  </si>
  <si>
    <t>Country/ host community b</t>
  </si>
  <si>
    <t>Country/ host community c</t>
  </si>
  <si>
    <t>Outcome 1 - Women in school (example only)</t>
  </si>
  <si>
    <t>Outcome 2 - WASH in camps (example only)</t>
  </si>
  <si>
    <t>Outcome 3 - Establish energy for rural communities (example only)</t>
  </si>
  <si>
    <t>Outcome 4 - MHPSS for all IDPs (example only)</t>
  </si>
  <si>
    <t>Outcome 5 - Regional disaster preparedness sys inst (example only)</t>
  </si>
  <si>
    <t>Fragility focus - main MFA commitment</t>
  </si>
  <si>
    <t>Fragility focus - main MFA commitment - total</t>
  </si>
  <si>
    <t>Compliance</t>
  </si>
  <si>
    <t>Interest  (+/-)</t>
  </si>
  <si>
    <t>Total direct cost</t>
  </si>
  <si>
    <t>Income specification</t>
  </si>
  <si>
    <t>Specification of programme and project activities</t>
  </si>
  <si>
    <t>Unspent funds transferred to next year</t>
  </si>
  <si>
    <t>Copied from Summary -sheet</t>
  </si>
  <si>
    <t>Direct activity cost (non-HQ)</t>
  </si>
  <si>
    <t>Programme support cost (non-HQ)</t>
  </si>
  <si>
    <t>A.1.b. - Direct activity cost (non-HQ)</t>
  </si>
  <si>
    <t>A.3.b. - Programme support cost (non-HQ)</t>
  </si>
  <si>
    <t>Unallocated flexible funds (expeted allocations)</t>
  </si>
  <si>
    <t>* See information note for list of fragile contexts</t>
  </si>
  <si>
    <t>Additional MFA grants received as top-up (part of SPA)</t>
  </si>
  <si>
    <t>Fragility focus - additional (SPA top-up) commitment</t>
  </si>
  <si>
    <t>Fragility focus - additional (SPA top-up) commitment - total</t>
  </si>
  <si>
    <t>Additional MFA grants received as part of the SPA</t>
  </si>
  <si>
    <t>Implementation by local partners</t>
  </si>
  <si>
    <t>Global entities in Denmark</t>
  </si>
  <si>
    <t>*** Budget amounts may be included as actual numbers or as rounded numbers DKK 1.000.</t>
  </si>
  <si>
    <t>Africa and specific geographies</t>
  </si>
  <si>
    <t>**See Information Note for list of fragile countries and contexts and list of specific geographies.</t>
  </si>
  <si>
    <t>* Engagements may include regional and interregional activities. Preferably such activities are divided for the targeted countries. For regional/interregional engagements with no obvious target countries, only activities related to Africa and specific geographies exclusively will count as part of the 50 per cent geographically aligned budget (i.e. the requirement of 50% allocation towards Africa and specific geographies).
** See Information Note for list of specific geographies</t>
  </si>
  <si>
    <t>Africa and specific geographies - total</t>
  </si>
  <si>
    <t>* Engagements may include regional and interregional activities. Preferably such activities are divided among the targeted countries. For regional/interregional engagements with no obvious target countries, only activities related to Africa and specific geographies exclusively will count as part of the 50 per cent geographically aligned budget (i.e. the requirement of 50% allocation towards Africa and specific geographies).
** See Information Note for list of specific geographies</t>
  </si>
  <si>
    <t>** See Information Note for list of specific geographies</t>
  </si>
  <si>
    <t>Information and public engagement in Denmark (IPE, HQ)</t>
  </si>
  <si>
    <t>Information and public engagement in Denmark (IPE, non-HQ)</t>
  </si>
  <si>
    <t>Audit in Denmark (HQ)</t>
  </si>
  <si>
    <t>Unallocated flexible (expected future allocation to fragile context)</t>
  </si>
  <si>
    <r>
      <rPr>
        <b/>
        <sz val="11"/>
        <rFont val="Garamond"/>
        <family val="1"/>
      </rPr>
      <t>Information and public engagement</t>
    </r>
    <r>
      <rPr>
        <sz val="11"/>
        <rFont val="Garamond"/>
        <family val="1"/>
      </rPr>
      <t xml:space="preserve"> (IPE, max. 2 % of main SPA commitment).</t>
    </r>
  </si>
  <si>
    <r>
      <rPr>
        <b/>
        <sz val="11"/>
        <rFont val="Garamond"/>
        <family val="1"/>
      </rPr>
      <t>Funds spent at HQ level</t>
    </r>
    <r>
      <rPr>
        <sz val="11"/>
        <rFont val="Garamond"/>
        <family val="1"/>
      </rPr>
      <t xml:space="preserve"> (IPE_HQ, admin, audit, direct activities_HQ and programme support_HQ, max 20% of expenses).</t>
    </r>
  </si>
  <si>
    <r>
      <rPr>
        <b/>
        <sz val="11"/>
        <rFont val="Garamond"/>
        <family val="1"/>
      </rPr>
      <t>Unallocated flexible funds</t>
    </r>
    <r>
      <rPr>
        <sz val="11"/>
        <rFont val="Garamond"/>
        <family val="1"/>
      </rPr>
      <t xml:space="preserve"> (max. 33% of PPA excl. additional grants).</t>
    </r>
  </si>
  <si>
    <r>
      <rPr>
        <b/>
        <sz val="11"/>
        <rFont val="Garamond"/>
        <family val="1"/>
      </rPr>
      <t>Humanitarian assistance</t>
    </r>
    <r>
      <rPr>
        <sz val="11"/>
        <rFont val="Garamond"/>
        <family val="1"/>
      </rPr>
      <t xml:space="preserve"> (humanitarian assistance as share of total PPA excl. additional grants, requirements ref. to individual SPA).</t>
    </r>
  </si>
  <si>
    <r>
      <rPr>
        <b/>
        <sz val="11"/>
        <rFont val="Garamond"/>
        <family val="1"/>
      </rPr>
      <t xml:space="preserve">Support to fragile contexts </t>
    </r>
    <r>
      <rPr>
        <sz val="11"/>
        <rFont val="Garamond"/>
        <family val="1"/>
      </rPr>
      <t>(c.f. Info Note, share of PPA excl. additional grants, requirements ref. to individual SPA).</t>
    </r>
  </si>
  <si>
    <r>
      <rPr>
        <b/>
        <sz val="11"/>
        <rFont val="Garamond"/>
        <family val="1"/>
      </rPr>
      <t>Geographical alignment</t>
    </r>
    <r>
      <rPr>
        <sz val="11"/>
        <rFont val="Garamond"/>
        <family val="1"/>
      </rPr>
      <t xml:space="preserve"> (Africa and specific geographies focus as share of total geo-allocated PPA, min. 50%, excl. additional grants).</t>
    </r>
  </si>
  <si>
    <r>
      <rPr>
        <b/>
        <sz val="11"/>
        <rFont val="Garamond"/>
        <family val="1"/>
      </rPr>
      <t xml:space="preserve">Transfer to next year </t>
    </r>
    <r>
      <rPr>
        <sz val="11"/>
        <rFont val="Garamond"/>
        <family val="1"/>
      </rPr>
      <t>(unspent or unallocated funds, share of budget, no thresholds).</t>
    </r>
  </si>
  <si>
    <t>Administration fee (HQ, indirect cost)</t>
  </si>
  <si>
    <r>
      <rPr>
        <b/>
        <sz val="11"/>
        <rFont val="Garamond"/>
        <family val="1"/>
      </rPr>
      <t xml:space="preserve">Regional activities </t>
    </r>
    <r>
      <rPr>
        <sz val="11"/>
        <rFont val="Garamond"/>
        <family val="1"/>
      </rPr>
      <t>(regional, not country allocated PPA, max. 10% of PPA excl. additional grants).</t>
    </r>
  </si>
  <si>
    <t>Country 1</t>
  </si>
  <si>
    <t>Country 2</t>
  </si>
  <si>
    <t>Country 3</t>
  </si>
  <si>
    <t>Regional (africa and specific geographies, not country-specific)</t>
  </si>
  <si>
    <t>Compliance  data, total budget</t>
  </si>
  <si>
    <t>Compliance  data, main SPA grant</t>
  </si>
  <si>
    <t>Grant 1/ Country/purpose</t>
  </si>
  <si>
    <t>Grant 3/ Country/purpose</t>
  </si>
  <si>
    <t>Grant 2/ Country/purpose</t>
  </si>
  <si>
    <t>Grant 4/ Country/purpose</t>
  </si>
  <si>
    <t>Grant 7/ Country/purpose</t>
  </si>
  <si>
    <t>Grant 8/ Country/purpose</t>
  </si>
  <si>
    <t>Grant 5/ Country/purpose</t>
  </si>
  <si>
    <t>Grant 6/ Country/purpose</t>
  </si>
  <si>
    <t>Annex 3</t>
  </si>
  <si>
    <t>Revised budget</t>
  </si>
  <si>
    <t xml:space="preserve">Initial budget </t>
  </si>
  <si>
    <t>Initial Budget</t>
  </si>
  <si>
    <t>Actuals</t>
  </si>
  <si>
    <t>Initial budget</t>
  </si>
  <si>
    <r>
      <t>Liquidity accounting - MFA funds</t>
    </r>
    <r>
      <rPr>
        <b/>
        <sz val="11"/>
        <rFont val="Garamond"/>
        <family val="1"/>
      </rPr>
      <t xml:space="preserve">
</t>
    </r>
    <r>
      <rPr>
        <sz val="11"/>
        <rFont val="Garamond"/>
        <family val="1"/>
      </rPr>
      <t>Amounts in DKK (not rounded)</t>
    </r>
  </si>
  <si>
    <t>Opening balance (MFA funds)</t>
  </si>
  <si>
    <t>Interest earnings (or cost)</t>
  </si>
  <si>
    <t>Other</t>
  </si>
  <si>
    <t>Liquidity (disposable income)</t>
  </si>
  <si>
    <t>Programme expense payments</t>
  </si>
  <si>
    <t>Bank payments, total</t>
  </si>
  <si>
    <t>Closing balance (MFA funds)</t>
  </si>
  <si>
    <t>Balance receivable from MFA</t>
  </si>
  <si>
    <t>Year</t>
  </si>
  <si>
    <t>Opening</t>
  </si>
  <si>
    <t>Commitment</t>
  </si>
  <si>
    <t>Income (MFA)</t>
  </si>
  <si>
    <t>Balance receivable</t>
  </si>
  <si>
    <t>Total</t>
  </si>
  <si>
    <t>Annual interest earnings (cost)</t>
  </si>
  <si>
    <t>Interest</t>
  </si>
  <si>
    <t>Flex funds allocations and additional grants</t>
  </si>
  <si>
    <t>Revised Budget</t>
  </si>
  <si>
    <t>Flex funds allocations and additional  grants</t>
  </si>
  <si>
    <t>Budget monitoring</t>
  </si>
  <si>
    <t>Grant amount</t>
  </si>
  <si>
    <t>Country/ host community 5</t>
  </si>
  <si>
    <t>Country/ host community 6</t>
  </si>
  <si>
    <t>Country/ host community 7</t>
  </si>
  <si>
    <t>Geographical, outcome and humanitarian specification of PPA - Budget monitoring</t>
  </si>
  <si>
    <t>Fragile context focus -  specification per grant type - Budget monitoring</t>
  </si>
  <si>
    <t>Geographical and cost-category specification of PPA  - Budget monitoring</t>
  </si>
  <si>
    <t>Only applicable during the year</t>
  </si>
  <si>
    <t>Annex 3D</t>
  </si>
  <si>
    <t>Annex 3C</t>
  </si>
  <si>
    <t>Annex 3B</t>
  </si>
  <si>
    <t>Annex 3A</t>
  </si>
  <si>
    <t>Grant-income received (deposited) from MFA</t>
  </si>
  <si>
    <t>Returned funds from partners</t>
  </si>
  <si>
    <t>Regional/Global (not country-specific)</t>
  </si>
  <si>
    <t>Regional/global (not Africa and specific geographies, not country-specific)</t>
  </si>
  <si>
    <r>
      <rPr>
        <b/>
        <sz val="11"/>
        <rFont val="Garamond"/>
        <family val="1"/>
      </rPr>
      <t>Administration fee</t>
    </r>
    <r>
      <rPr>
        <sz val="11"/>
        <rFont val="Garamond"/>
        <family val="1"/>
      </rPr>
      <t xml:space="preserve"> (max 7 % of expenses excl. admin fee).</t>
    </r>
  </si>
  <si>
    <t>Total additional grants received (incl. Admin)</t>
  </si>
  <si>
    <t>Africa and specific geographies - total (excl. admin)</t>
  </si>
  <si>
    <t>Other regions - total (excl. admin)</t>
  </si>
  <si>
    <t>Total additional grants received (excl.. Admin)</t>
  </si>
  <si>
    <t>Budget monitoring and financial accounts template - Strategic Partnership 2022-2026</t>
  </si>
  <si>
    <t>Year: 2024</t>
  </si>
  <si>
    <t>* Please include full grant amount of all additional / top-up grants received in the year, c.f. date on commitment letter.</t>
  </si>
  <si>
    <t>Annex 3E</t>
  </si>
  <si>
    <t>Co-financed activities</t>
  </si>
  <si>
    <t>Name of activity</t>
  </si>
  <si>
    <t>Country/region</t>
  </si>
  <si>
    <t>Allocated co-finance amount
(SPA funds)</t>
  </si>
  <si>
    <t>Leveraged co-finance amount
(leveraged funding from other non-SPA sources)</t>
  </si>
  <si>
    <t>Source of leveraged funding
(Name of organisation or co-financing entity)</t>
  </si>
  <si>
    <t>Total co-financing</t>
  </si>
  <si>
    <t>Uganda</t>
  </si>
  <si>
    <t>Green harvest climate adaptation project 2023-24</t>
  </si>
  <si>
    <t>UNCDF</t>
  </si>
  <si>
    <t>Nepal</t>
  </si>
  <si>
    <t>Buidling resilience through organic green tea value chains</t>
  </si>
  <si>
    <t>NORAD</t>
  </si>
  <si>
    <t>Sub-total, other regions</t>
  </si>
  <si>
    <t>Sub-total, Africa and specific geographies</t>
  </si>
  <si>
    <t>Information and public engagement</t>
  </si>
  <si>
    <t>Main commitment</t>
  </si>
  <si>
    <t>Expenditure at HQ level</t>
  </si>
  <si>
    <t>Funds spent at HQ level</t>
  </si>
  <si>
    <t>Balance</t>
  </si>
  <si>
    <t>Total, 2023-26</t>
  </si>
  <si>
    <t>Total, 2022-26</t>
  </si>
  <si>
    <t>Pct.
(max 20%)</t>
  </si>
  <si>
    <t>Actual
Expenses</t>
  </si>
  <si>
    <t>Global entities</t>
  </si>
  <si>
    <t>For strategic partners with global entities:</t>
  </si>
  <si>
    <t>Budget constraint (2%)</t>
  </si>
  <si>
    <t>Actual expenses</t>
  </si>
  <si>
    <t>Notes:</t>
  </si>
  <si>
    <t>Initial approved grant</t>
  </si>
  <si>
    <t>Annex 3F</t>
  </si>
  <si>
    <t>Amount allocated</t>
  </si>
  <si>
    <t>Related to co-financing (Yes/No)</t>
  </si>
  <si>
    <t>Yes</t>
  </si>
  <si>
    <t>HUM-purpose share</t>
  </si>
  <si>
    <t>No</t>
  </si>
  <si>
    <t>Date of allocation</t>
  </si>
  <si>
    <t>Total flexible funds allocations</t>
  </si>
  <si>
    <t>Post flood relief South Nepal</t>
  </si>
  <si>
    <t>Allocations of flexible funds</t>
  </si>
  <si>
    <t>Clean climate project 2024</t>
  </si>
  <si>
    <t>Kenya</t>
  </si>
  <si>
    <t>Sub-total, flex-funds allocations, other regions</t>
  </si>
  <si>
    <t>Sub-total, flex-funds allocations, Africa and specific geographies</t>
  </si>
  <si>
    <t xml:space="preserve">* All allocations from DKK 100.000 or allocations to new partnership countries must be listed.
</t>
  </si>
  <si>
    <t>Balance per year</t>
  </si>
  <si>
    <t>2023-2024</t>
  </si>
  <si>
    <t>Duration</t>
  </si>
  <si>
    <t>2022-2023</t>
  </si>
  <si>
    <t>2024-2026</t>
  </si>
  <si>
    <t>Child protection along Eastern Europe Migratory Route</t>
  </si>
  <si>
    <t>SDC</t>
  </si>
  <si>
    <r>
      <t>Year</t>
    </r>
    <r>
      <rPr>
        <b/>
        <u/>
        <sz val="15"/>
        <rFont val="Garamond"/>
        <family val="1"/>
      </rPr>
      <t>s</t>
    </r>
    <r>
      <rPr>
        <b/>
        <sz val="15"/>
        <rFont val="Garamond"/>
        <family val="1"/>
      </rPr>
      <t>: 2022-2024</t>
    </r>
  </si>
  <si>
    <t>Tukey</t>
  </si>
  <si>
    <t>Balkan regional</t>
  </si>
  <si>
    <t>Highlighted (brief example(s) of) results and added value from co-financed activity.</t>
  </si>
  <si>
    <t>Additional  SPA (top-up ) grants received in reporting year - specification per region</t>
  </si>
  <si>
    <t>List of co-financing arrangements - during partnership period</t>
  </si>
  <si>
    <t>List of allocations of flexible funds made within the reporting year</t>
  </si>
  <si>
    <t>* Co-financed activities may include basket funds and joint programmes where several partners contribute as well as match funding used for mobilization of funding from other institutional donors.
** Amounts allocated should reflect the total amount committed for the co-financed project for the duration of the Strategic Partenrship period until and including the reporting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</si>
</sst>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_(* #,##0_);_(* \(#,##0\);_(* &quot;-&quot;??_);_(@_)"/>
  </numFmts>
  <fonts count="33" x14ac:knownFonts="1">
    <font>
      <sz val="10"/>
      <name val="Arial"/>
    </font>
    <font>
      <sz val="10"/>
      <name val="Arial"/>
      <family val="2"/>
    </font>
    <font>
      <sz val="10"/>
      <name val="Garamond"/>
      <family val="1"/>
    </font>
    <font>
      <b/>
      <sz val="10"/>
      <name val="Garamond"/>
      <family val="1"/>
    </font>
    <font>
      <b/>
      <sz val="11"/>
      <name val="Garamond"/>
      <family val="1"/>
    </font>
    <font>
      <sz val="11"/>
      <name val="Garamond"/>
      <family val="1"/>
    </font>
    <font>
      <sz val="11"/>
      <name val="Arial"/>
      <family val="2"/>
    </font>
    <font>
      <sz val="10"/>
      <name val="Arial"/>
      <family val="2"/>
    </font>
    <font>
      <sz val="11"/>
      <color theme="1"/>
      <name val="Garamond"/>
      <family val="1"/>
    </font>
    <font>
      <b/>
      <sz val="12"/>
      <name val="Garamond"/>
      <family val="1"/>
    </font>
    <font>
      <sz val="12"/>
      <name val="Garamond"/>
      <family val="1"/>
    </font>
    <font>
      <i/>
      <sz val="11"/>
      <name val="Garamond"/>
      <family val="1"/>
    </font>
    <font>
      <b/>
      <i/>
      <sz val="11"/>
      <name val="Garamond"/>
      <family val="1"/>
    </font>
    <font>
      <i/>
      <sz val="11"/>
      <color theme="1"/>
      <name val="Garamond"/>
      <family val="1"/>
    </font>
    <font>
      <b/>
      <sz val="11"/>
      <color theme="0"/>
      <name val="Garamond"/>
      <family val="1"/>
    </font>
    <font>
      <b/>
      <sz val="11"/>
      <name val="Arial"/>
      <family val="2"/>
    </font>
    <font>
      <sz val="11"/>
      <color theme="0"/>
      <name val="Arial"/>
      <family val="2"/>
    </font>
    <font>
      <sz val="11"/>
      <color theme="0"/>
      <name val="Garamond"/>
      <family val="1"/>
    </font>
    <font>
      <b/>
      <sz val="11"/>
      <color theme="0"/>
      <name val="Arial"/>
      <family val="2"/>
    </font>
    <font>
      <b/>
      <sz val="11"/>
      <color theme="1"/>
      <name val="Garamond"/>
      <family val="1"/>
    </font>
    <font>
      <b/>
      <sz val="16"/>
      <name val="Garamond"/>
      <family val="1"/>
    </font>
    <font>
      <b/>
      <sz val="15"/>
      <name val="Garamond"/>
      <family val="1"/>
    </font>
    <font>
      <b/>
      <i/>
      <sz val="11"/>
      <color theme="1"/>
      <name val="Garamond"/>
      <family val="1"/>
    </font>
    <font>
      <i/>
      <sz val="10"/>
      <name val="Arial"/>
      <family val="2"/>
    </font>
    <font>
      <b/>
      <sz val="14"/>
      <name val="Garamond"/>
      <family val="1"/>
    </font>
    <font>
      <b/>
      <sz val="10"/>
      <name val="Arial"/>
      <family val="2"/>
    </font>
    <font>
      <b/>
      <i/>
      <sz val="10"/>
      <name val="Arial"/>
      <family val="2"/>
    </font>
    <font>
      <i/>
      <sz val="10"/>
      <name val="Garamond"/>
      <family val="1"/>
    </font>
    <font>
      <b/>
      <sz val="13"/>
      <name val="Garamond"/>
      <family val="1"/>
    </font>
    <font>
      <sz val="9"/>
      <color indexed="81"/>
      <name val="Tahoma"/>
      <family val="2"/>
    </font>
    <font>
      <b/>
      <sz val="9"/>
      <color indexed="81"/>
      <name val="Tahoma"/>
      <family val="2"/>
    </font>
    <font>
      <b/>
      <u/>
      <sz val="10"/>
      <name val="Garamond"/>
      <family val="1"/>
    </font>
    <font>
      <b/>
      <u/>
      <sz val="15"/>
      <name val="Garamond"/>
      <family val="1"/>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8">
    <xf numFmtId="0" fontId="0"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77">
    <xf numFmtId="0" fontId="0" fillId="0" borderId="0" xfId="0"/>
    <xf numFmtId="0" fontId="2" fillId="0" borderId="0" xfId="0" applyFont="1"/>
    <xf numFmtId="0" fontId="4" fillId="0" borderId="0" xfId="0" applyFont="1"/>
    <xf numFmtId="0" fontId="5" fillId="0" borderId="0" xfId="0" applyFont="1"/>
    <xf numFmtId="9" fontId="5" fillId="0" borderId="0" xfId="0" applyNumberFormat="1" applyFont="1" applyAlignment="1">
      <alignment horizontal="left"/>
    </xf>
    <xf numFmtId="9" fontId="2" fillId="0" borderId="0" xfId="0" applyNumberFormat="1" applyFont="1" applyAlignment="1">
      <alignment horizontal="left"/>
    </xf>
    <xf numFmtId="0" fontId="5" fillId="0" borderId="0" xfId="0" applyFont="1" applyAlignment="1">
      <alignment wrapText="1"/>
    </xf>
    <xf numFmtId="165" fontId="5" fillId="0" borderId="0" xfId="0" applyNumberFormat="1" applyFont="1" applyAlignment="1">
      <alignment horizontal="left"/>
    </xf>
    <xf numFmtId="0" fontId="3" fillId="0" borderId="0" xfId="0" applyFont="1"/>
    <xf numFmtId="0" fontId="6" fillId="0" borderId="0" xfId="0" applyFont="1"/>
    <xf numFmtId="0" fontId="9" fillId="0" borderId="0" xfId="0" applyFont="1"/>
    <xf numFmtId="0" fontId="10" fillId="0" borderId="0" xfId="0" applyFont="1"/>
    <xf numFmtId="9" fontId="10" fillId="0" borderId="0" xfId="0" applyNumberFormat="1" applyFont="1" applyAlignment="1">
      <alignment horizontal="left"/>
    </xf>
    <xf numFmtId="0" fontId="2" fillId="2" borderId="0" xfId="0" applyFont="1" applyFill="1"/>
    <xf numFmtId="0" fontId="11" fillId="0" borderId="0" xfId="0" applyFont="1"/>
    <xf numFmtId="0" fontId="5" fillId="0" borderId="0" xfId="0" quotePrefix="1" applyFont="1" applyAlignment="1">
      <alignment horizontal="center"/>
    </xf>
    <xf numFmtId="0" fontId="13" fillId="0" borderId="0" xfId="0" applyFont="1"/>
    <xf numFmtId="3" fontId="11" fillId="3" borderId="0" xfId="0" applyNumberFormat="1" applyFont="1" applyFill="1"/>
    <xf numFmtId="9" fontId="11" fillId="0" borderId="0" xfId="0" applyNumberFormat="1" applyFont="1" applyAlignment="1">
      <alignment horizontal="left"/>
    </xf>
    <xf numFmtId="0" fontId="8" fillId="0" borderId="0" xfId="0" applyFont="1"/>
    <xf numFmtId="3" fontId="5" fillId="3" borderId="0" xfId="0" applyNumberFormat="1" applyFont="1" applyFill="1"/>
    <xf numFmtId="9" fontId="5" fillId="0" borderId="1" xfId="0" applyNumberFormat="1" applyFont="1" applyBorder="1" applyAlignment="1">
      <alignment horizontal="left"/>
    </xf>
    <xf numFmtId="3" fontId="5" fillId="0" borderId="0" xfId="0" applyNumberFormat="1" applyFont="1"/>
    <xf numFmtId="3" fontId="5" fillId="0" borderId="0" xfId="1" applyNumberFormat="1" applyFont="1" applyFill="1" applyBorder="1"/>
    <xf numFmtId="3" fontId="5" fillId="2" borderId="0" xfId="0" applyNumberFormat="1" applyFont="1" applyFill="1"/>
    <xf numFmtId="9" fontId="5" fillId="2" borderId="0" xfId="0" applyNumberFormat="1" applyFont="1" applyFill="1" applyAlignment="1">
      <alignment horizontal="left"/>
    </xf>
    <xf numFmtId="3" fontId="4" fillId="0" borderId="0" xfId="0" applyNumberFormat="1" applyFont="1"/>
    <xf numFmtId="9" fontId="4" fillId="2" borderId="0" xfId="0" applyNumberFormat="1" applyFont="1" applyFill="1" applyAlignment="1">
      <alignment horizontal="left"/>
    </xf>
    <xf numFmtId="9" fontId="4" fillId="0" borderId="0" xfId="0" applyNumberFormat="1" applyFont="1" applyAlignment="1">
      <alignment horizontal="left"/>
    </xf>
    <xf numFmtId="0" fontId="6" fillId="0" borderId="0" xfId="3" applyFont="1"/>
    <xf numFmtId="0" fontId="5" fillId="0" borderId="0" xfId="3" applyFont="1"/>
    <xf numFmtId="0" fontId="6" fillId="0" borderId="0" xfId="3" applyFont="1" applyAlignment="1">
      <alignment horizontal="left"/>
    </xf>
    <xf numFmtId="0" fontId="5" fillId="0" borderId="0" xfId="3" applyFont="1" applyAlignment="1">
      <alignment horizontal="left"/>
    </xf>
    <xf numFmtId="166" fontId="6" fillId="0" borderId="0" xfId="3" applyNumberFormat="1" applyFont="1"/>
    <xf numFmtId="3" fontId="5" fillId="0" borderId="0" xfId="3" applyNumberFormat="1" applyFont="1" applyAlignment="1">
      <alignment horizontal="left"/>
    </xf>
    <xf numFmtId="0" fontId="4" fillId="0" borderId="0" xfId="3" applyFont="1"/>
    <xf numFmtId="3" fontId="5" fillId="0" borderId="1" xfId="3" applyNumberFormat="1" applyFont="1" applyBorder="1" applyAlignment="1">
      <alignment horizontal="left"/>
    </xf>
    <xf numFmtId="3" fontId="5" fillId="0" borderId="0" xfId="3" applyNumberFormat="1" applyFont="1"/>
    <xf numFmtId="165" fontId="11" fillId="0" borderId="0" xfId="4" applyNumberFormat="1" applyFont="1" applyBorder="1"/>
    <xf numFmtId="3" fontId="4" fillId="0" borderId="0" xfId="3" applyNumberFormat="1" applyFont="1" applyAlignment="1">
      <alignment horizontal="left"/>
    </xf>
    <xf numFmtId="9" fontId="5" fillId="0" borderId="0" xfId="4" applyFont="1" applyBorder="1" applyAlignment="1">
      <alignment horizontal="left"/>
    </xf>
    <xf numFmtId="0" fontId="18" fillId="0" borderId="0" xfId="3" applyFont="1"/>
    <xf numFmtId="3" fontId="4" fillId="0" borderId="0" xfId="3" applyNumberFormat="1" applyFont="1"/>
    <xf numFmtId="9" fontId="5" fillId="0" borderId="0" xfId="1" applyNumberFormat="1" applyFont="1" applyFill="1" applyBorder="1" applyAlignment="1">
      <alignment horizontal="left"/>
    </xf>
    <xf numFmtId="166" fontId="5" fillId="3" borderId="0" xfId="1" applyNumberFormat="1" applyFont="1" applyFill="1" applyBorder="1"/>
    <xf numFmtId="166" fontId="4" fillId="0" borderId="9" xfId="1" applyNumberFormat="1" applyFont="1" applyFill="1" applyBorder="1"/>
    <xf numFmtId="0" fontId="17" fillId="4" borderId="2" xfId="0" applyFont="1" applyFill="1" applyBorder="1"/>
    <xf numFmtId="165" fontId="11" fillId="0" borderId="0" xfId="4" applyNumberFormat="1" applyFont="1" applyFill="1" applyBorder="1"/>
    <xf numFmtId="0" fontId="5" fillId="0" borderId="1" xfId="3" applyFont="1" applyBorder="1" applyAlignment="1">
      <alignment horizontal="left"/>
    </xf>
    <xf numFmtId="0" fontId="4" fillId="0" borderId="1" xfId="3" applyFont="1" applyBorder="1"/>
    <xf numFmtId="0" fontId="14" fillId="2" borderId="0" xfId="3" applyFont="1" applyFill="1"/>
    <xf numFmtId="3" fontId="4" fillId="0" borderId="9" xfId="3" applyNumberFormat="1" applyFont="1" applyBorder="1"/>
    <xf numFmtId="9" fontId="4" fillId="0" borderId="9" xfId="5" applyFont="1" applyFill="1" applyBorder="1" applyAlignment="1">
      <alignment horizontal="left"/>
    </xf>
    <xf numFmtId="165" fontId="5" fillId="0" borderId="0" xfId="0" applyNumberFormat="1" applyFont="1" applyAlignment="1">
      <alignment horizontal="center"/>
    </xf>
    <xf numFmtId="0" fontId="5" fillId="0" borderId="0" xfId="0" applyFont="1" applyAlignment="1">
      <alignment horizontal="center"/>
    </xf>
    <xf numFmtId="0" fontId="20" fillId="0" borderId="0" xfId="0" applyFont="1"/>
    <xf numFmtId="0" fontId="21" fillId="0" borderId="0" xfId="0" applyFont="1"/>
    <xf numFmtId="9" fontId="4" fillId="0" borderId="9" xfId="0" applyNumberFormat="1" applyFont="1" applyBorder="1" applyAlignment="1">
      <alignment horizontal="left"/>
    </xf>
    <xf numFmtId="3" fontId="4" fillId="3" borderId="9" xfId="0" applyNumberFormat="1" applyFont="1" applyFill="1" applyBorder="1"/>
    <xf numFmtId="9" fontId="8" fillId="2" borderId="0" xfId="0" applyNumberFormat="1" applyFont="1" applyFill="1" applyAlignment="1">
      <alignment horizontal="left"/>
    </xf>
    <xf numFmtId="165" fontId="24" fillId="0" borderId="0" xfId="4" applyNumberFormat="1" applyFont="1" applyBorder="1"/>
    <xf numFmtId="0" fontId="4" fillId="0" borderId="1" xfId="3" quotePrefix="1" applyFont="1" applyBorder="1" applyAlignment="1">
      <alignment horizontal="center" wrapText="1"/>
    </xf>
    <xf numFmtId="3" fontId="5" fillId="3" borderId="0" xfId="3" applyNumberFormat="1" applyFont="1" applyFill="1"/>
    <xf numFmtId="0" fontId="16" fillId="0" borderId="0" xfId="3" applyFont="1"/>
    <xf numFmtId="9" fontId="11" fillId="0" borderId="1" xfId="0" applyNumberFormat="1" applyFont="1" applyBorder="1" applyAlignment="1">
      <alignment horizontal="left"/>
    </xf>
    <xf numFmtId="3" fontId="11" fillId="5" borderId="0" xfId="0" applyNumberFormat="1" applyFont="1" applyFill="1"/>
    <xf numFmtId="0" fontId="12" fillId="0" borderId="0" xfId="0" quotePrefix="1" applyFont="1"/>
    <xf numFmtId="3" fontId="11" fillId="5" borderId="6" xfId="0" applyNumberFormat="1" applyFont="1" applyFill="1" applyBorder="1"/>
    <xf numFmtId="3" fontId="11" fillId="5" borderId="2" xfId="0" applyNumberFormat="1" applyFont="1" applyFill="1" applyBorder="1"/>
    <xf numFmtId="3" fontId="11" fillId="5" borderId="5" xfId="0" applyNumberFormat="1" applyFont="1" applyFill="1" applyBorder="1"/>
    <xf numFmtId="3" fontId="11" fillId="5" borderId="7" xfId="0" applyNumberFormat="1" applyFont="1" applyFill="1" applyBorder="1"/>
    <xf numFmtId="3" fontId="11" fillId="5" borderId="1" xfId="0" applyNumberFormat="1" applyFont="1" applyFill="1" applyBorder="1"/>
    <xf numFmtId="9" fontId="11" fillId="0" borderId="2" xfId="0" applyNumberFormat="1" applyFont="1" applyBorder="1" applyAlignment="1">
      <alignment horizontal="left"/>
    </xf>
    <xf numFmtId="9" fontId="3" fillId="0" borderId="0" xfId="0" applyNumberFormat="1" applyFont="1" applyAlignment="1">
      <alignment horizontal="right"/>
    </xf>
    <xf numFmtId="0" fontId="17" fillId="6" borderId="0" xfId="3" applyFont="1" applyFill="1" applyAlignment="1">
      <alignment horizontal="center" vertical="center" wrapText="1"/>
    </xf>
    <xf numFmtId="0" fontId="0" fillId="6" borderId="0" xfId="0" applyFill="1" applyAlignment="1">
      <alignment vertical="center" wrapText="1"/>
    </xf>
    <xf numFmtId="3" fontId="5" fillId="7" borderId="0" xfId="0" applyNumberFormat="1" applyFont="1" applyFill="1"/>
    <xf numFmtId="3" fontId="5" fillId="7" borderId="1" xfId="0" applyNumberFormat="1" applyFont="1" applyFill="1" applyBorder="1"/>
    <xf numFmtId="0" fontId="25" fillId="0" borderId="0" xfId="0" applyFont="1"/>
    <xf numFmtId="3" fontId="5" fillId="7" borderId="0" xfId="3" applyNumberFormat="1" applyFont="1" applyFill="1"/>
    <xf numFmtId="3" fontId="5" fillId="7" borderId="1" xfId="3" applyNumberFormat="1" applyFont="1" applyFill="1" applyBorder="1"/>
    <xf numFmtId="0" fontId="4" fillId="6" borderId="0" xfId="3" applyFont="1" applyFill="1"/>
    <xf numFmtId="0" fontId="5" fillId="0" borderId="1" xfId="0" applyFont="1" applyBorder="1" applyAlignment="1">
      <alignment wrapText="1"/>
    </xf>
    <xf numFmtId="9" fontId="5" fillId="0" borderId="1" xfId="0" applyNumberFormat="1" applyFont="1" applyBorder="1" applyAlignment="1">
      <alignment horizontal="center"/>
    </xf>
    <xf numFmtId="0" fontId="5" fillId="0" borderId="0" xfId="0" applyFont="1" applyAlignment="1">
      <alignment horizontal="left" vertical="top" wrapText="1"/>
    </xf>
    <xf numFmtId="165" fontId="4" fillId="0" borderId="0" xfId="4" applyNumberFormat="1" applyFont="1" applyFill="1" applyBorder="1"/>
    <xf numFmtId="3" fontId="4" fillId="0" borderId="10" xfId="3" applyNumberFormat="1" applyFont="1" applyBorder="1"/>
    <xf numFmtId="9" fontId="4" fillId="0" borderId="10" xfId="4" applyFont="1" applyFill="1" applyBorder="1" applyAlignment="1">
      <alignment horizontal="left"/>
    </xf>
    <xf numFmtId="0" fontId="10" fillId="0" borderId="1" xfId="0" applyFont="1" applyBorder="1"/>
    <xf numFmtId="9" fontId="5" fillId="0" borderId="1" xfId="0" applyNumberFormat="1" applyFont="1" applyBorder="1" applyAlignment="1">
      <alignment horizontal="left" wrapText="1"/>
    </xf>
    <xf numFmtId="0" fontId="5" fillId="8" borderId="0" xfId="0" applyFont="1" applyFill="1" applyAlignment="1">
      <alignment horizontal="left" vertical="top" wrapText="1"/>
    </xf>
    <xf numFmtId="165" fontId="5" fillId="8" borderId="0" xfId="0" applyNumberFormat="1" applyFont="1" applyFill="1" applyAlignment="1">
      <alignment horizontal="center"/>
    </xf>
    <xf numFmtId="0" fontId="5" fillId="8" borderId="0" xfId="0" applyFont="1" applyFill="1" applyAlignment="1">
      <alignment horizontal="center"/>
    </xf>
    <xf numFmtId="0" fontId="0" fillId="8" borderId="0" xfId="0" applyFill="1"/>
    <xf numFmtId="0" fontId="4" fillId="0" borderId="1" xfId="0" applyFont="1" applyBorder="1"/>
    <xf numFmtId="3" fontId="5" fillId="0" borderId="1" xfId="0" applyNumberFormat="1" applyFont="1" applyBorder="1"/>
    <xf numFmtId="9" fontId="4" fillId="0" borderId="1" xfId="0" applyNumberFormat="1" applyFont="1" applyBorder="1" applyAlignment="1">
      <alignment horizontal="left"/>
    </xf>
    <xf numFmtId="9" fontId="11" fillId="0" borderId="8" xfId="0" applyNumberFormat="1" applyFont="1" applyBorder="1" applyAlignment="1">
      <alignment horizontal="left"/>
    </xf>
    <xf numFmtId="9" fontId="11" fillId="0" borderId="4" xfId="0" applyNumberFormat="1" applyFont="1" applyBorder="1" applyAlignment="1">
      <alignment horizontal="left"/>
    </xf>
    <xf numFmtId="9" fontId="11" fillId="0" borderId="3" xfId="0" applyNumberFormat="1" applyFont="1" applyBorder="1" applyAlignment="1">
      <alignment horizontal="left"/>
    </xf>
    <xf numFmtId="3" fontId="4" fillId="2" borderId="9" xfId="3" applyNumberFormat="1" applyFont="1" applyFill="1" applyBorder="1"/>
    <xf numFmtId="3" fontId="4" fillId="0" borderId="9" xfId="3" applyNumberFormat="1" applyFont="1" applyBorder="1" applyAlignment="1">
      <alignment horizontal="left"/>
    </xf>
    <xf numFmtId="165" fontId="4" fillId="0" borderId="9" xfId="4" applyNumberFormat="1" applyFont="1" applyBorder="1"/>
    <xf numFmtId="0" fontId="15" fillId="0" borderId="0" xfId="3" applyFont="1"/>
    <xf numFmtId="0" fontId="14" fillId="4" borderId="0" xfId="0" applyFont="1" applyFill="1" applyAlignment="1">
      <alignment horizontal="center"/>
    </xf>
    <xf numFmtId="3" fontId="4" fillId="0" borderId="9" xfId="0" applyNumberFormat="1" applyFont="1" applyBorder="1"/>
    <xf numFmtId="0" fontId="10" fillId="0" borderId="0" xfId="0" applyFont="1" applyAlignment="1">
      <alignment horizontal="center"/>
    </xf>
    <xf numFmtId="0" fontId="2" fillId="0" borderId="0" xfId="0" applyFont="1" applyAlignment="1">
      <alignment horizontal="center"/>
    </xf>
    <xf numFmtId="9" fontId="11" fillId="7" borderId="0" xfId="0" applyNumberFormat="1" applyFont="1" applyFill="1" applyAlignment="1">
      <alignment horizontal="center"/>
    </xf>
    <xf numFmtId="9" fontId="5" fillId="0" borderId="0" xfId="0" applyNumberFormat="1" applyFont="1" applyAlignment="1">
      <alignment horizontal="center"/>
    </xf>
    <xf numFmtId="9" fontId="4" fillId="0" borderId="9" xfId="0" applyNumberFormat="1" applyFont="1" applyBorder="1" applyAlignment="1">
      <alignment horizontal="center"/>
    </xf>
    <xf numFmtId="0" fontId="4" fillId="0" borderId="0" xfId="0" applyFont="1" applyAlignment="1">
      <alignment horizontal="center"/>
    </xf>
    <xf numFmtId="9" fontId="11" fillId="0" borderId="2" xfId="0" applyNumberFormat="1" applyFont="1" applyBorder="1" applyAlignment="1">
      <alignment horizontal="center"/>
    </xf>
    <xf numFmtId="9" fontId="11" fillId="0" borderId="0" xfId="0" applyNumberFormat="1" applyFont="1" applyAlignment="1">
      <alignment horizontal="center"/>
    </xf>
    <xf numFmtId="9" fontId="11" fillId="0" borderId="1" xfId="0" applyNumberFormat="1" applyFont="1" applyBorder="1" applyAlignment="1">
      <alignment horizontal="center"/>
    </xf>
    <xf numFmtId="9" fontId="5" fillId="2" borderId="0" xfId="0" applyNumberFormat="1" applyFont="1" applyFill="1" applyAlignment="1">
      <alignment horizontal="center"/>
    </xf>
    <xf numFmtId="3" fontId="4" fillId="0" borderId="0" xfId="0" applyNumberFormat="1" applyFont="1" applyAlignment="1">
      <alignment horizontal="center"/>
    </xf>
    <xf numFmtId="0" fontId="5" fillId="0" borderId="1" xfId="0" applyFont="1" applyBorder="1" applyAlignment="1">
      <alignment horizontal="center" wrapText="1"/>
    </xf>
    <xf numFmtId="0" fontId="17" fillId="4" borderId="0" xfId="0" applyFont="1" applyFill="1"/>
    <xf numFmtId="0" fontId="5" fillId="0" borderId="1" xfId="3" applyFont="1" applyBorder="1"/>
    <xf numFmtId="0" fontId="4" fillId="2" borderId="0" xfId="3" applyFont="1" applyFill="1"/>
    <xf numFmtId="0" fontId="4" fillId="2" borderId="0" xfId="3" quotePrefix="1" applyFont="1" applyFill="1" applyAlignment="1">
      <alignment horizontal="center"/>
    </xf>
    <xf numFmtId="9" fontId="5" fillId="2" borderId="0" xfId="3" applyNumberFormat="1" applyFont="1" applyFill="1" applyAlignment="1">
      <alignment horizontal="left"/>
    </xf>
    <xf numFmtId="0" fontId="4" fillId="0" borderId="11" xfId="3" applyFont="1" applyBorder="1"/>
    <xf numFmtId="9" fontId="5" fillId="0" borderId="0" xfId="3" applyNumberFormat="1" applyFont="1"/>
    <xf numFmtId="0" fontId="5" fillId="0" borderId="2" xfId="3" applyFont="1" applyBorder="1"/>
    <xf numFmtId="0" fontId="0" fillId="0" borderId="2" xfId="0" applyBorder="1"/>
    <xf numFmtId="9" fontId="19" fillId="2" borderId="0" xfId="0" applyNumberFormat="1" applyFont="1" applyFill="1" applyAlignment="1">
      <alignment horizontal="center" wrapText="1"/>
    </xf>
    <xf numFmtId="9" fontId="19" fillId="2" borderId="0" xfId="0" applyNumberFormat="1" applyFont="1" applyFill="1" applyAlignment="1">
      <alignment horizontal="left" wrapText="1"/>
    </xf>
    <xf numFmtId="9" fontId="19" fillId="2" borderId="0" xfId="0" applyNumberFormat="1" applyFont="1" applyFill="1" applyAlignment="1">
      <alignment horizontal="left"/>
    </xf>
    <xf numFmtId="0" fontId="2" fillId="0" borderId="1" xfId="0" applyFont="1" applyBorder="1"/>
    <xf numFmtId="0" fontId="2" fillId="0" borderId="0" xfId="0" applyFont="1" applyAlignment="1">
      <alignment vertical="top"/>
    </xf>
    <xf numFmtId="0" fontId="1" fillId="0" borderId="0" xfId="0" applyFont="1"/>
    <xf numFmtId="10" fontId="6" fillId="0" borderId="0" xfId="5" applyNumberFormat="1" applyFont="1"/>
    <xf numFmtId="0" fontId="27" fillId="0" borderId="0" xfId="0" applyFont="1"/>
    <xf numFmtId="0" fontId="11" fillId="0" borderId="0" xfId="3" applyFont="1"/>
    <xf numFmtId="0" fontId="12" fillId="0" borderId="0" xfId="0" applyFont="1"/>
    <xf numFmtId="0" fontId="0" fillId="0" borderId="1" xfId="0" applyBorder="1"/>
    <xf numFmtId="0" fontId="14" fillId="4" borderId="2" xfId="3" applyFont="1" applyFill="1" applyBorder="1" applyAlignment="1">
      <alignment vertical="top"/>
    </xf>
    <xf numFmtId="0" fontId="19" fillId="6" borderId="0" xfId="3" applyFont="1" applyFill="1" applyAlignment="1">
      <alignment vertical="top"/>
    </xf>
    <xf numFmtId="0" fontId="4" fillId="0" borderId="9" xfId="3" applyFont="1" applyBorder="1"/>
    <xf numFmtId="0" fontId="5" fillId="2" borderId="0" xfId="3" applyFont="1" applyFill="1"/>
    <xf numFmtId="0" fontId="14" fillId="4" borderId="2" xfId="3" applyFont="1" applyFill="1" applyBorder="1"/>
    <xf numFmtId="0" fontId="4" fillId="0" borderId="10" xfId="3" applyFont="1" applyBorder="1"/>
    <xf numFmtId="0" fontId="4" fillId="2" borderId="9" xfId="3" applyFont="1" applyFill="1" applyBorder="1"/>
    <xf numFmtId="9" fontId="5" fillId="2" borderId="0" xfId="4" applyFont="1" applyFill="1" applyBorder="1" applyAlignment="1">
      <alignment horizontal="left"/>
    </xf>
    <xf numFmtId="9" fontId="5" fillId="2" borderId="0" xfId="1" applyNumberFormat="1" applyFont="1" applyFill="1" applyBorder="1" applyAlignment="1">
      <alignment horizontal="left"/>
    </xf>
    <xf numFmtId="0" fontId="19" fillId="2" borderId="0" xfId="3" applyFont="1" applyFill="1" applyAlignment="1">
      <alignment vertical="top"/>
    </xf>
    <xf numFmtId="0" fontId="17" fillId="2" borderId="0" xfId="3" applyFont="1" applyFill="1" applyAlignment="1">
      <alignment horizontal="center" vertical="center" wrapText="1"/>
    </xf>
    <xf numFmtId="0" fontId="0" fillId="2" borderId="0" xfId="0" applyFill="1" applyAlignment="1">
      <alignment vertical="center" wrapText="1"/>
    </xf>
    <xf numFmtId="0" fontId="6" fillId="2" borderId="0" xfId="3" applyFont="1" applyFill="1"/>
    <xf numFmtId="0" fontId="6" fillId="2" borderId="0" xfId="0" applyFont="1" applyFill="1"/>
    <xf numFmtId="0" fontId="0" fillId="2" borderId="0" xfId="0" applyFill="1"/>
    <xf numFmtId="9" fontId="4" fillId="0" borderId="9" xfId="4" applyFont="1" applyFill="1" applyBorder="1" applyAlignment="1">
      <alignment horizontal="left"/>
    </xf>
    <xf numFmtId="0" fontId="4" fillId="0" borderId="0" xfId="0" applyFont="1" applyAlignment="1">
      <alignment vertical="top"/>
    </xf>
    <xf numFmtId="0" fontId="4" fillId="0" borderId="12" xfId="3" applyFont="1" applyBorder="1"/>
    <xf numFmtId="3" fontId="4" fillId="0" borderId="12" xfId="3" applyNumberFormat="1" applyFont="1" applyBorder="1"/>
    <xf numFmtId="165" fontId="11" fillId="2" borderId="0" xfId="4" applyNumberFormat="1" applyFont="1" applyFill="1" applyBorder="1"/>
    <xf numFmtId="0" fontId="5" fillId="2" borderId="2" xfId="3" applyFont="1" applyFill="1" applyBorder="1"/>
    <xf numFmtId="0" fontId="0" fillId="2" borderId="2" xfId="0" applyFill="1" applyBorder="1"/>
    <xf numFmtId="3" fontId="11" fillId="3" borderId="0" xfId="3" applyNumberFormat="1" applyFont="1" applyFill="1"/>
    <xf numFmtId="3" fontId="11" fillId="0" borderId="0" xfId="3" applyNumberFormat="1" applyFont="1"/>
    <xf numFmtId="3" fontId="4" fillId="2" borderId="9" xfId="0" applyNumberFormat="1" applyFont="1" applyFill="1" applyBorder="1"/>
    <xf numFmtId="9" fontId="11" fillId="7" borderId="0" xfId="5" applyFont="1" applyFill="1" applyBorder="1"/>
    <xf numFmtId="9" fontId="11" fillId="0" borderId="0" xfId="5" applyFont="1" applyFill="1" applyBorder="1"/>
    <xf numFmtId="9" fontId="4" fillId="2" borderId="9" xfId="5" applyFont="1" applyFill="1" applyBorder="1"/>
    <xf numFmtId="9" fontId="4" fillId="0" borderId="9" xfId="5" applyFont="1" applyFill="1" applyBorder="1"/>
    <xf numFmtId="0" fontId="19" fillId="2" borderId="0" xfId="0" quotePrefix="1" applyFont="1" applyFill="1" applyAlignment="1">
      <alignment horizontal="center" wrapText="1"/>
    </xf>
    <xf numFmtId="0" fontId="9" fillId="0" borderId="1" xfId="3" applyFont="1" applyBorder="1"/>
    <xf numFmtId="0" fontId="2" fillId="0" borderId="0" xfId="3" applyFont="1"/>
    <xf numFmtId="166" fontId="2" fillId="9" borderId="0" xfId="6" applyNumberFormat="1" applyFont="1" applyFill="1" applyBorder="1"/>
    <xf numFmtId="0" fontId="2" fillId="0" borderId="1" xfId="3" applyFont="1" applyBorder="1"/>
    <xf numFmtId="166" fontId="2" fillId="9" borderId="1" xfId="6" applyNumberFormat="1" applyFont="1" applyFill="1" applyBorder="1"/>
    <xf numFmtId="166" fontId="2" fillId="0" borderId="0" xfId="6" applyNumberFormat="1" applyFont="1" applyFill="1" applyBorder="1"/>
    <xf numFmtId="0" fontId="2" fillId="2" borderId="0" xfId="3" applyFont="1" applyFill="1"/>
    <xf numFmtId="166" fontId="2" fillId="0" borderId="0" xfId="6" applyNumberFormat="1" applyFont="1" applyFill="1"/>
    <xf numFmtId="166" fontId="2" fillId="0" borderId="9" xfId="3" applyNumberFormat="1" applyFont="1" applyBorder="1"/>
    <xf numFmtId="0" fontId="2" fillId="0" borderId="14" xfId="3" applyFont="1" applyBorder="1" applyAlignment="1">
      <alignment horizontal="right"/>
    </xf>
    <xf numFmtId="0" fontId="2" fillId="3" borderId="14" xfId="3" applyFont="1" applyFill="1" applyBorder="1" applyAlignment="1">
      <alignment horizontal="center" wrapText="1"/>
    </xf>
    <xf numFmtId="0" fontId="2" fillId="3" borderId="10" xfId="3" applyFont="1" applyFill="1" applyBorder="1" applyAlignment="1">
      <alignment horizontal="center" wrapText="1"/>
    </xf>
    <xf numFmtId="0" fontId="2" fillId="3" borderId="15" xfId="3" applyFont="1" applyFill="1" applyBorder="1" applyAlignment="1">
      <alignment horizontal="center" wrapText="1"/>
    </xf>
    <xf numFmtId="0" fontId="2" fillId="0" borderId="16" xfId="3" applyFont="1" applyBorder="1"/>
    <xf numFmtId="166" fontId="2" fillId="0" borderId="6" xfId="6" applyNumberFormat="1" applyFont="1" applyFill="1" applyBorder="1"/>
    <xf numFmtId="166" fontId="2" fillId="0" borderId="8" xfId="6" applyNumberFormat="1" applyFont="1" applyFill="1" applyBorder="1"/>
    <xf numFmtId="166" fontId="2" fillId="0" borderId="16" xfId="6" applyNumberFormat="1" applyFont="1" applyFill="1" applyBorder="1"/>
    <xf numFmtId="0" fontId="2" fillId="0" borderId="17" xfId="3" applyFont="1" applyBorder="1"/>
    <xf numFmtId="166" fontId="2" fillId="0" borderId="5" xfId="6" applyNumberFormat="1" applyFont="1" applyFill="1" applyBorder="1"/>
    <xf numFmtId="166" fontId="2" fillId="0" borderId="4" xfId="6" applyNumberFormat="1" applyFont="1" applyFill="1" applyBorder="1"/>
    <xf numFmtId="166" fontId="2" fillId="0" borderId="17" xfId="6" applyNumberFormat="1" applyFont="1" applyFill="1" applyBorder="1"/>
    <xf numFmtId="0" fontId="2" fillId="0" borderId="18" xfId="3" applyFont="1" applyBorder="1" applyAlignment="1">
      <alignment horizontal="right"/>
    </xf>
    <xf numFmtId="166" fontId="2" fillId="0" borderId="7" xfId="6" applyNumberFormat="1" applyFont="1" applyFill="1" applyBorder="1"/>
    <xf numFmtId="0" fontId="3" fillId="0" borderId="14" xfId="3" applyFont="1" applyBorder="1" applyAlignment="1">
      <alignment horizontal="right"/>
    </xf>
    <xf numFmtId="166" fontId="3" fillId="0" borderId="14" xfId="6" applyNumberFormat="1" applyFont="1" applyFill="1" applyBorder="1"/>
    <xf numFmtId="166" fontId="3" fillId="0" borderId="10" xfId="6" applyNumberFormat="1" applyFont="1" applyFill="1" applyBorder="1"/>
    <xf numFmtId="166" fontId="3" fillId="0" borderId="15" xfId="6" applyNumberFormat="1" applyFont="1" applyFill="1" applyBorder="1"/>
    <xf numFmtId="0" fontId="3" fillId="0" borderId="0" xfId="3" applyFont="1"/>
    <xf numFmtId="0" fontId="25" fillId="0" borderId="1" xfId="0" applyFont="1" applyBorder="1"/>
    <xf numFmtId="0" fontId="2" fillId="0" borderId="13" xfId="3" applyFont="1" applyBorder="1" applyAlignment="1">
      <alignment horizontal="right"/>
    </xf>
    <xf numFmtId="0" fontId="4" fillId="2" borderId="0" xfId="3" quotePrefix="1" applyFont="1" applyFill="1" applyAlignment="1">
      <alignment horizontal="center" wrapText="1"/>
    </xf>
    <xf numFmtId="3" fontId="5" fillId="3" borderId="1" xfId="3" applyNumberFormat="1" applyFont="1" applyFill="1" applyBorder="1"/>
    <xf numFmtId="0" fontId="4" fillId="0" borderId="0" xfId="0" applyFont="1" applyAlignment="1">
      <alignment horizontal="left" vertical="top"/>
    </xf>
    <xf numFmtId="0" fontId="0" fillId="0" borderId="0" xfId="0" applyAlignment="1">
      <alignment horizontal="left"/>
    </xf>
    <xf numFmtId="0" fontId="17" fillId="4" borderId="0" xfId="0" applyFont="1" applyFill="1" applyAlignment="1">
      <alignment horizontal="left"/>
    </xf>
    <xf numFmtId="9" fontId="5" fillId="0" borderId="0" xfId="3" applyNumberFormat="1" applyFont="1" applyAlignment="1">
      <alignment horizontal="left"/>
    </xf>
    <xf numFmtId="9" fontId="5" fillId="0" borderId="12" xfId="3" applyNumberFormat="1" applyFont="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22" fillId="0" borderId="0" xfId="0" quotePrefix="1" applyFont="1" applyAlignment="1">
      <alignment vertical="top" wrapText="1"/>
    </xf>
    <xf numFmtId="0" fontId="23" fillId="0" borderId="0" xfId="0" applyFont="1" applyAlignment="1">
      <alignment vertical="top" wrapText="1"/>
    </xf>
    <xf numFmtId="0" fontId="4" fillId="0" borderId="0" xfId="3" quotePrefix="1" applyFont="1" applyAlignment="1">
      <alignment horizontal="center" wrapText="1"/>
    </xf>
    <xf numFmtId="0" fontId="4" fillId="0" borderId="0" xfId="3" quotePrefix="1" applyFont="1" applyAlignment="1">
      <alignment horizontal="center"/>
    </xf>
    <xf numFmtId="9" fontId="19" fillId="0" borderId="0" xfId="0" applyNumberFormat="1" applyFont="1" applyAlignment="1">
      <alignment horizontal="center" wrapText="1"/>
    </xf>
    <xf numFmtId="9" fontId="19" fillId="0" borderId="0" xfId="0" applyNumberFormat="1" applyFont="1" applyAlignment="1">
      <alignment horizontal="left" wrapText="1"/>
    </xf>
    <xf numFmtId="164" fontId="5" fillId="7" borderId="13" xfId="1" applyFont="1" applyFill="1" applyBorder="1"/>
    <xf numFmtId="166" fontId="5" fillId="7" borderId="13" xfId="1" applyNumberFormat="1" applyFont="1" applyFill="1" applyBorder="1"/>
    <xf numFmtId="3" fontId="5" fillId="3" borderId="13" xfId="0" applyNumberFormat="1" applyFont="1" applyFill="1" applyBorder="1"/>
    <xf numFmtId="3" fontId="5" fillId="3" borderId="13" xfId="0" applyNumberFormat="1" applyFont="1" applyFill="1" applyBorder="1" applyAlignment="1">
      <alignment wrapText="1"/>
    </xf>
    <xf numFmtId="3" fontId="5" fillId="7" borderId="13" xfId="0" applyNumberFormat="1" applyFont="1" applyFill="1" applyBorder="1" applyAlignment="1">
      <alignment wrapText="1"/>
    </xf>
    <xf numFmtId="3" fontId="4" fillId="3" borderId="9" xfId="0" applyNumberFormat="1" applyFont="1" applyFill="1" applyBorder="1" applyAlignment="1">
      <alignment wrapText="1"/>
    </xf>
    <xf numFmtId="3" fontId="5" fillId="0" borderId="0" xfId="0" applyNumberFormat="1" applyFont="1" applyAlignment="1">
      <alignment wrapText="1"/>
    </xf>
    <xf numFmtId="0" fontId="4" fillId="0" borderId="0" xfId="0" applyFont="1" applyAlignment="1">
      <alignment wrapText="1"/>
    </xf>
    <xf numFmtId="0" fontId="5" fillId="0" borderId="0" xfId="0" applyFont="1" applyAlignment="1">
      <alignment horizontal="center" wrapText="1"/>
    </xf>
    <xf numFmtId="166" fontId="4" fillId="3" borderId="9" xfId="1" applyNumberFormat="1" applyFont="1" applyFill="1" applyBorder="1"/>
    <xf numFmtId="166" fontId="5" fillId="0" borderId="0" xfId="0" applyNumberFormat="1" applyFont="1"/>
    <xf numFmtId="166" fontId="5" fillId="7" borderId="13" xfId="1" quotePrefix="1" applyNumberFormat="1" applyFont="1" applyFill="1" applyBorder="1"/>
    <xf numFmtId="166" fontId="2" fillId="0" borderId="1" xfId="6" applyNumberFormat="1" applyFont="1" applyFill="1" applyBorder="1"/>
    <xf numFmtId="166" fontId="2" fillId="0" borderId="3" xfId="6" applyNumberFormat="1" applyFont="1" applyFill="1" applyBorder="1"/>
    <xf numFmtId="164" fontId="5" fillId="0" borderId="0" xfId="1" applyFont="1" applyAlignment="1">
      <alignment horizontal="center"/>
    </xf>
    <xf numFmtId="166" fontId="3" fillId="0" borderId="1" xfId="6" applyNumberFormat="1" applyFont="1" applyFill="1" applyBorder="1"/>
    <xf numFmtId="166" fontId="2" fillId="3" borderId="0" xfId="6" applyNumberFormat="1" applyFont="1" applyFill="1" applyBorder="1"/>
    <xf numFmtId="166" fontId="2" fillId="0" borderId="10" xfId="6" applyNumberFormat="1" applyFont="1" applyFill="1" applyBorder="1"/>
    <xf numFmtId="166" fontId="2" fillId="0" borderId="15" xfId="6" applyNumberFormat="1" applyFont="1" applyFill="1" applyBorder="1"/>
    <xf numFmtId="0" fontId="3" fillId="0" borderId="14" xfId="3" applyFont="1" applyBorder="1" applyAlignment="1">
      <alignment horizontal="right" wrapText="1"/>
    </xf>
    <xf numFmtId="0" fontId="3" fillId="0" borderId="20" xfId="3" applyFont="1" applyBorder="1" applyAlignment="1">
      <alignment horizontal="right" wrapText="1"/>
    </xf>
    <xf numFmtId="166" fontId="3" fillId="0" borderId="19" xfId="6" applyNumberFormat="1" applyFont="1" applyFill="1" applyBorder="1"/>
    <xf numFmtId="0" fontId="6" fillId="0" borderId="1" xfId="3" applyFont="1" applyBorder="1"/>
    <xf numFmtId="0" fontId="6" fillId="0" borderId="1" xfId="3" applyFont="1" applyBorder="1" applyAlignment="1">
      <alignment horizontal="left"/>
    </xf>
    <xf numFmtId="0" fontId="6" fillId="0" borderId="1" xfId="0" applyFont="1" applyBorder="1"/>
    <xf numFmtId="165" fontId="5" fillId="0" borderId="1" xfId="0" applyNumberFormat="1" applyFont="1" applyBorder="1" applyAlignment="1">
      <alignment horizontal="center"/>
    </xf>
    <xf numFmtId="165" fontId="5" fillId="0" borderId="1" xfId="0" applyNumberFormat="1" applyFont="1" applyBorder="1" applyAlignment="1">
      <alignment horizontal="center" vertical="top"/>
    </xf>
    <xf numFmtId="0" fontId="3" fillId="0" borderId="13" xfId="3" applyFont="1" applyBorder="1" applyAlignment="1">
      <alignment horizontal="right"/>
    </xf>
    <xf numFmtId="0" fontId="2" fillId="0" borderId="14" xfId="3" applyFont="1" applyBorder="1"/>
    <xf numFmtId="0" fontId="2" fillId="0" borderId="5" xfId="3" applyFont="1" applyBorder="1"/>
    <xf numFmtId="0" fontId="2" fillId="0" borderId="7" xfId="3" applyFont="1" applyBorder="1" applyAlignment="1">
      <alignment horizontal="right"/>
    </xf>
    <xf numFmtId="166" fontId="3" fillId="0" borderId="18" xfId="6" applyNumberFormat="1" applyFont="1" applyFill="1" applyBorder="1"/>
    <xf numFmtId="165" fontId="3" fillId="0" borderId="18" xfId="5" applyNumberFormat="1" applyFont="1" applyFill="1" applyBorder="1"/>
    <xf numFmtId="165" fontId="2" fillId="3" borderId="0" xfId="5" applyNumberFormat="1" applyFont="1" applyFill="1" applyBorder="1"/>
    <xf numFmtId="165" fontId="2" fillId="3" borderId="1" xfId="5" applyNumberFormat="1" applyFont="1" applyFill="1" applyBorder="1"/>
    <xf numFmtId="166" fontId="2" fillId="0" borderId="14" xfId="6" applyNumberFormat="1" applyFont="1" applyFill="1" applyBorder="1"/>
    <xf numFmtId="165" fontId="2" fillId="3" borderId="10" xfId="5" applyNumberFormat="1" applyFont="1" applyFill="1" applyBorder="1"/>
    <xf numFmtId="0" fontId="2" fillId="0" borderId="6" xfId="3" applyFont="1" applyBorder="1"/>
    <xf numFmtId="166" fontId="3" fillId="0" borderId="3" xfId="6" applyNumberFormat="1" applyFont="1" applyFill="1" applyBorder="1"/>
    <xf numFmtId="14" fontId="10" fillId="0" borderId="0" xfId="0" applyNumberFormat="1" applyFont="1" applyAlignment="1">
      <alignment horizontal="left"/>
    </xf>
    <xf numFmtId="14" fontId="2" fillId="0" borderId="0" xfId="0" applyNumberFormat="1" applyFont="1" applyAlignment="1">
      <alignment horizontal="left"/>
    </xf>
    <xf numFmtId="14" fontId="3" fillId="0" borderId="0" xfId="0" applyNumberFormat="1" applyFont="1" applyAlignment="1">
      <alignment horizontal="right"/>
    </xf>
    <xf numFmtId="14" fontId="4" fillId="0" borderId="0" xfId="3" applyNumberFormat="1" applyFont="1"/>
    <xf numFmtId="14" fontId="1" fillId="0" borderId="0" xfId="0" applyNumberFormat="1" applyFont="1"/>
    <xf numFmtId="14" fontId="4" fillId="0" borderId="0" xfId="0" applyNumberFormat="1" applyFont="1"/>
    <xf numFmtId="14" fontId="5" fillId="3" borderId="13" xfId="0" applyNumberFormat="1" applyFont="1" applyFill="1" applyBorder="1"/>
    <xf numFmtId="14" fontId="5" fillId="7" borderId="13" xfId="0" applyNumberFormat="1" applyFont="1" applyFill="1" applyBorder="1" applyAlignment="1">
      <alignment wrapText="1"/>
    </xf>
    <xf numFmtId="14" fontId="4" fillId="3" borderId="9" xfId="0" applyNumberFormat="1" applyFont="1" applyFill="1" applyBorder="1"/>
    <xf numFmtId="14" fontId="5" fillId="0" borderId="0" xfId="0" applyNumberFormat="1" applyFont="1" applyAlignment="1">
      <alignment wrapText="1"/>
    </xf>
    <xf numFmtId="14" fontId="4" fillId="0" borderId="0" xfId="0" applyNumberFormat="1" applyFont="1" applyAlignment="1">
      <alignment wrapText="1"/>
    </xf>
    <xf numFmtId="14" fontId="5" fillId="0" borderId="1" xfId="0" applyNumberFormat="1" applyFont="1" applyBorder="1"/>
    <xf numFmtId="14" fontId="5" fillId="0" borderId="0" xfId="0" applyNumberFormat="1" applyFont="1" applyAlignment="1">
      <alignment horizontal="left"/>
    </xf>
    <xf numFmtId="165" fontId="31" fillId="0" borderId="19" xfId="5" applyNumberFormat="1" applyFont="1" applyFill="1" applyBorder="1"/>
    <xf numFmtId="0" fontId="5" fillId="7" borderId="13" xfId="0" applyFont="1" applyFill="1" applyBorder="1" applyAlignment="1">
      <alignment wrapText="1"/>
    </xf>
    <xf numFmtId="0" fontId="28" fillId="0" borderId="1" xfId="3" applyFont="1" applyBorder="1" applyAlignment="1">
      <alignment horizontal="left" wrapText="1"/>
    </xf>
    <xf numFmtId="0" fontId="17" fillId="4" borderId="2" xfId="3" applyFont="1" applyFill="1" applyBorder="1" applyAlignment="1">
      <alignment horizontal="center" vertical="center" wrapText="1"/>
    </xf>
    <xf numFmtId="0" fontId="0" fillId="0" borderId="2" xfId="0" applyBorder="1" applyAlignment="1">
      <alignment horizontal="center" vertical="center" wrapText="1"/>
    </xf>
    <xf numFmtId="0" fontId="14" fillId="4" borderId="2" xfId="0" applyFont="1" applyFill="1" applyBorder="1" applyAlignment="1">
      <alignment horizontal="center"/>
    </xf>
    <xf numFmtId="0" fontId="22" fillId="2" borderId="0" xfId="0" quotePrefix="1" applyFont="1" applyFill="1" applyAlignment="1">
      <alignment horizontal="left" vertical="top" wrapText="1"/>
    </xf>
    <xf numFmtId="0" fontId="26" fillId="0" borderId="0" xfId="0" applyFont="1" applyAlignment="1">
      <alignment horizontal="left" vertical="top" wrapText="1"/>
    </xf>
    <xf numFmtId="0" fontId="5" fillId="0" borderId="2" xfId="0" applyFont="1" applyBorder="1" applyAlignment="1">
      <alignment horizontal="left" vertical="top" wrapText="1"/>
    </xf>
    <xf numFmtId="0" fontId="23" fillId="0" borderId="0" xfId="0" applyFont="1" applyAlignment="1">
      <alignment horizontal="left" vertical="top" wrapText="1"/>
    </xf>
    <xf numFmtId="0" fontId="4" fillId="0" borderId="10" xfId="0" applyFont="1" applyBorder="1" applyAlignment="1">
      <alignment horizontal="left" vertical="top"/>
    </xf>
    <xf numFmtId="0" fontId="4" fillId="0" borderId="1" xfId="0" applyFont="1" applyBorder="1" applyAlignment="1">
      <alignment horizontal="left" vertical="top"/>
    </xf>
  </cellXfs>
  <cellStyles count="8">
    <cellStyle name="Comma" xfId="1" builtinId="3"/>
    <cellStyle name="Komma 2" xfId="6" xr:uid="{00000000-0005-0000-0000-000001000000}"/>
    <cellStyle name="Komma 2 2" xfId="7" xr:uid="{00000000-0005-0000-0000-000002000000}"/>
    <cellStyle name="Normal" xfId="0" builtinId="0"/>
    <cellStyle name="Normal 2" xfId="3" xr:uid="{00000000-0005-0000-0000-000004000000}"/>
    <cellStyle name="Normal 3" xfId="2" xr:uid="{00000000-0005-0000-0000-000005000000}"/>
    <cellStyle name="Percent" xfId="5" builtinId="5"/>
    <cellStyle name="Procent 2"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showGridLines="0" tabSelected="1" zoomScale="110" zoomScaleNormal="102" zoomScaleSheetLayoutView="95" workbookViewId="0"/>
  </sheetViews>
  <sheetFormatPr defaultRowHeight="12.75" x14ac:dyDescent="0.35"/>
  <cols>
    <col min="1" max="1" width="58.59765625" customWidth="1"/>
    <col min="2" max="2" width="9.1328125" bestFit="1" customWidth="1"/>
    <col min="3" max="3" width="5.73046875" bestFit="1" customWidth="1"/>
    <col min="4" max="4" width="14.265625" bestFit="1" customWidth="1"/>
    <col min="5" max="5" width="5.73046875" bestFit="1" customWidth="1"/>
    <col min="6" max="6" width="10.19921875" bestFit="1" customWidth="1"/>
    <col min="7" max="7" width="5.73046875" bestFit="1" customWidth="1"/>
    <col min="8" max="8" width="1.86328125" customWidth="1"/>
    <col min="9" max="9" width="6.73046875" customWidth="1"/>
    <col min="10" max="10" width="10.796875" bestFit="1" customWidth="1"/>
    <col min="11" max="11" width="12.59765625" customWidth="1"/>
    <col min="12" max="12" width="11" bestFit="1" customWidth="1"/>
    <col min="13" max="13" width="10.3984375" bestFit="1" customWidth="1"/>
  </cols>
  <sheetData>
    <row r="1" spans="1:14" ht="20.65" x14ac:dyDescent="0.6">
      <c r="A1" s="55" t="s">
        <v>109</v>
      </c>
      <c r="H1" s="60"/>
    </row>
    <row r="2" spans="1:14" ht="20.65" x14ac:dyDescent="0.6">
      <c r="A2" s="55" t="s">
        <v>157</v>
      </c>
    </row>
    <row r="3" spans="1:14" ht="20.65" x14ac:dyDescent="0.6">
      <c r="A3" s="55" t="s">
        <v>14</v>
      </c>
      <c r="B3" s="30"/>
      <c r="C3" s="32"/>
      <c r="D3" s="29"/>
      <c r="E3" s="31"/>
      <c r="F3" s="29"/>
      <c r="G3" s="29"/>
      <c r="H3" s="29"/>
      <c r="I3" s="9"/>
      <c r="J3" s="9"/>
      <c r="K3" s="9"/>
      <c r="L3" s="9"/>
      <c r="M3" s="9"/>
      <c r="N3" s="9"/>
    </row>
    <row r="4" spans="1:14" ht="20.65" x14ac:dyDescent="0.6">
      <c r="A4" s="55" t="s">
        <v>158</v>
      </c>
      <c r="B4" s="29"/>
      <c r="C4" s="32"/>
      <c r="D4" s="29"/>
      <c r="E4" s="31"/>
      <c r="F4" s="29"/>
      <c r="G4" s="29"/>
      <c r="H4" s="29"/>
      <c r="I4" s="9"/>
      <c r="J4" s="9"/>
      <c r="K4" s="9"/>
      <c r="L4" s="9"/>
      <c r="M4" s="9"/>
      <c r="N4" s="9"/>
    </row>
    <row r="6" spans="1:14" ht="15" customHeight="1" x14ac:dyDescent="0.35">
      <c r="A6" s="139" t="s">
        <v>3</v>
      </c>
      <c r="B6" s="74"/>
      <c r="C6" s="75"/>
      <c r="D6" s="75"/>
      <c r="E6" s="75"/>
      <c r="F6" s="75"/>
      <c r="G6" s="75"/>
      <c r="H6" s="29"/>
      <c r="I6" s="139" t="s">
        <v>189</v>
      </c>
      <c r="J6" s="139"/>
      <c r="K6" s="139"/>
      <c r="L6" s="139"/>
      <c r="M6" s="139"/>
      <c r="N6" s="9"/>
    </row>
    <row r="7" spans="1:14" s="152" customFormat="1" ht="15" customHeight="1" x14ac:dyDescent="0.35">
      <c r="A7" s="147"/>
      <c r="B7" s="148"/>
      <c r="C7" s="149"/>
      <c r="D7" s="149"/>
      <c r="E7" s="149"/>
      <c r="F7" s="149"/>
      <c r="G7" s="149"/>
      <c r="H7" s="150"/>
      <c r="I7" s="151"/>
      <c r="J7" s="151"/>
      <c r="K7" s="151"/>
      <c r="L7" s="151"/>
      <c r="M7" s="151"/>
      <c r="N7" s="151"/>
    </row>
    <row r="8" spans="1:14" ht="14.25" x14ac:dyDescent="0.35">
      <c r="A8" s="138" t="s">
        <v>59</v>
      </c>
      <c r="B8" s="268" t="s">
        <v>135</v>
      </c>
      <c r="C8" s="268"/>
      <c r="D8" s="268"/>
      <c r="E8" s="268"/>
      <c r="F8" s="268"/>
      <c r="G8" s="268"/>
      <c r="H8" s="29"/>
      <c r="I8" s="9"/>
      <c r="J8" s="9"/>
      <c r="K8" s="9"/>
      <c r="L8" s="9"/>
      <c r="M8" s="9"/>
      <c r="N8" s="9"/>
    </row>
    <row r="9" spans="1:14" ht="30.75" customHeight="1" x14ac:dyDescent="0.5">
      <c r="A9" s="49" t="s">
        <v>8</v>
      </c>
      <c r="B9" s="61" t="s">
        <v>112</v>
      </c>
      <c r="C9" s="48" t="s">
        <v>0</v>
      </c>
      <c r="D9" s="61" t="s">
        <v>110</v>
      </c>
      <c r="E9" s="48" t="s">
        <v>0</v>
      </c>
      <c r="F9" s="61" t="s">
        <v>113</v>
      </c>
      <c r="G9" s="48" t="s">
        <v>0</v>
      </c>
      <c r="H9" s="29"/>
      <c r="I9" s="267" t="s">
        <v>115</v>
      </c>
      <c r="J9" s="267"/>
      <c r="K9" s="267"/>
      <c r="L9" s="267"/>
      <c r="M9" s="267"/>
      <c r="N9" s="9"/>
    </row>
    <row r="10" spans="1:14" ht="14.25" x14ac:dyDescent="0.45">
      <c r="A10" s="30" t="s">
        <v>44</v>
      </c>
      <c r="B10" s="79">
        <v>100000</v>
      </c>
      <c r="C10" s="34"/>
      <c r="D10" s="79">
        <v>100000</v>
      </c>
      <c r="E10" s="34"/>
      <c r="F10" s="79">
        <v>100000</v>
      </c>
      <c r="G10" s="35"/>
      <c r="H10" s="38"/>
      <c r="I10" s="30"/>
      <c r="J10" s="30"/>
      <c r="K10" s="30"/>
      <c r="L10" s="30"/>
      <c r="M10" s="30"/>
      <c r="N10" s="9"/>
    </row>
    <row r="11" spans="1:14" ht="14.25" x14ac:dyDescent="0.45">
      <c r="A11" s="30" t="s">
        <v>69</v>
      </c>
      <c r="B11" s="62" t="s">
        <v>5</v>
      </c>
      <c r="C11" s="43"/>
      <c r="D11" s="62">
        <f>'Annex 3D Additional SPA(top-up)'!D29</f>
        <v>10000</v>
      </c>
      <c r="E11" s="43"/>
      <c r="F11" s="62">
        <f>'Annex 3D Additional SPA(top-up)'!D29</f>
        <v>10000</v>
      </c>
      <c r="G11" s="35"/>
      <c r="H11" s="38"/>
      <c r="I11" s="169" t="s">
        <v>116</v>
      </c>
      <c r="J11" s="169"/>
      <c r="M11" s="170">
        <v>1265647</v>
      </c>
      <c r="N11" s="9"/>
    </row>
    <row r="12" spans="1:14" ht="14.25" x14ac:dyDescent="0.45">
      <c r="A12" s="30" t="s">
        <v>4</v>
      </c>
      <c r="B12" s="79">
        <v>0</v>
      </c>
      <c r="C12" s="34"/>
      <c r="D12" s="79">
        <v>0</v>
      </c>
      <c r="E12" s="34"/>
      <c r="F12" s="79">
        <v>0</v>
      </c>
      <c r="G12" s="35"/>
      <c r="H12" s="38"/>
      <c r="I12" s="169" t="s">
        <v>148</v>
      </c>
      <c r="J12" s="169"/>
      <c r="M12" s="170">
        <v>120000000</v>
      </c>
      <c r="N12" s="9"/>
    </row>
    <row r="13" spans="1:14" ht="14.25" x14ac:dyDescent="0.45">
      <c r="A13" s="30" t="s">
        <v>57</v>
      </c>
      <c r="B13" s="79">
        <v>0</v>
      </c>
      <c r="C13" s="34"/>
      <c r="D13" s="79">
        <v>0</v>
      </c>
      <c r="E13" s="34"/>
      <c r="F13" s="79">
        <v>0</v>
      </c>
      <c r="G13" s="35"/>
      <c r="H13" s="38"/>
      <c r="I13" s="169" t="s">
        <v>117</v>
      </c>
      <c r="J13" s="169"/>
      <c r="M13" s="170">
        <v>73478</v>
      </c>
      <c r="N13" s="9"/>
    </row>
    <row r="14" spans="1:14" ht="14.25" x14ac:dyDescent="0.45">
      <c r="A14" s="119" t="s">
        <v>6</v>
      </c>
      <c r="B14" s="80">
        <v>0</v>
      </c>
      <c r="C14" s="36"/>
      <c r="D14" s="80">
        <v>0</v>
      </c>
      <c r="E14" s="36"/>
      <c r="F14" s="80">
        <v>0</v>
      </c>
      <c r="G14" s="49"/>
      <c r="H14" s="38"/>
      <c r="I14" s="169" t="s">
        <v>149</v>
      </c>
      <c r="J14" s="169"/>
      <c r="M14" s="170">
        <v>12</v>
      </c>
      <c r="N14" s="9"/>
    </row>
    <row r="15" spans="1:14" s="78" customFormat="1" ht="14.65" thickBot="1" x14ac:dyDescent="0.5">
      <c r="A15" s="140" t="s">
        <v>34</v>
      </c>
      <c r="B15" s="100">
        <f>SUM(B10:B14)</f>
        <v>100000</v>
      </c>
      <c r="C15" s="101"/>
      <c r="D15" s="100">
        <f t="shared" ref="D15" si="0">SUM(D10:D14)</f>
        <v>110000</v>
      </c>
      <c r="E15" s="101"/>
      <c r="F15" s="100">
        <f t="shared" ref="F15" si="1">SUM(F10:F14)</f>
        <v>110000</v>
      </c>
      <c r="G15" s="102"/>
      <c r="H15" s="103"/>
      <c r="I15" s="171" t="s">
        <v>118</v>
      </c>
      <c r="J15" s="171"/>
      <c r="K15"/>
      <c r="L15"/>
      <c r="M15" s="172">
        <v>0</v>
      </c>
      <c r="N15" s="103"/>
    </row>
    <row r="16" spans="1:14" ht="14.65" thickTop="1" x14ac:dyDescent="0.45">
      <c r="A16" s="141"/>
      <c r="B16" s="33"/>
      <c r="C16" s="32"/>
      <c r="D16" s="33"/>
      <c r="E16" s="31"/>
      <c r="F16" s="29"/>
      <c r="G16" s="29"/>
      <c r="H16" s="29"/>
      <c r="I16" s="169" t="s">
        <v>119</v>
      </c>
      <c r="J16" s="169"/>
      <c r="K16" s="126"/>
      <c r="L16" s="126"/>
      <c r="M16" s="173">
        <f>SUM(M11:M15)</f>
        <v>121339137</v>
      </c>
      <c r="N16" s="29"/>
    </row>
    <row r="17" spans="1:14" ht="14.25" x14ac:dyDescent="0.45">
      <c r="A17" s="81" t="s">
        <v>7</v>
      </c>
      <c r="B17" s="81"/>
      <c r="C17" s="81"/>
      <c r="D17" s="81"/>
      <c r="E17" s="81"/>
      <c r="F17" s="81"/>
      <c r="G17" s="81"/>
      <c r="H17" s="29"/>
      <c r="I17" s="169"/>
      <c r="J17" s="169"/>
      <c r="M17" s="173"/>
      <c r="N17" s="29"/>
    </row>
    <row r="18" spans="1:14" ht="13.15" x14ac:dyDescent="0.4">
      <c r="I18" s="174" t="s">
        <v>120</v>
      </c>
      <c r="J18" s="174"/>
      <c r="K18" s="152"/>
      <c r="M18" s="170">
        <v>106324543</v>
      </c>
    </row>
    <row r="19" spans="1:14" ht="14.25" x14ac:dyDescent="0.45">
      <c r="A19" s="142" t="s">
        <v>16</v>
      </c>
      <c r="B19" s="268" t="s">
        <v>135</v>
      </c>
      <c r="C19" s="269"/>
      <c r="D19" s="269"/>
      <c r="E19" s="269"/>
      <c r="F19" s="269"/>
      <c r="G19" s="269"/>
      <c r="H19" s="50"/>
      <c r="I19" s="171" t="s">
        <v>118</v>
      </c>
      <c r="J19" s="171"/>
      <c r="K19" s="137"/>
      <c r="L19" s="137"/>
      <c r="M19" s="172">
        <v>0</v>
      </c>
      <c r="N19" s="41"/>
    </row>
    <row r="20" spans="1:14" ht="14.25" x14ac:dyDescent="0.45">
      <c r="A20" s="141" t="s">
        <v>49</v>
      </c>
      <c r="B20" s="44">
        <f>'Annex 3A Geo., outcome and hum.'!E58</f>
        <v>11700</v>
      </c>
      <c r="C20" s="146">
        <f t="shared" ref="C20:C26" si="2">B20/B$26</f>
        <v>0.13660245183887915</v>
      </c>
      <c r="D20" s="44">
        <f>'Annex 3A Geo., outcome and hum.'!L58</f>
        <v>24700</v>
      </c>
      <c r="E20" s="146">
        <f t="shared" ref="E20:E26" si="3">D20/D$26</f>
        <v>0.250126582278481</v>
      </c>
      <c r="F20" s="44">
        <f>'Annex 3A Geo., outcome and hum.'!Q58</f>
        <v>25253</v>
      </c>
      <c r="G20" s="146">
        <f t="shared" ref="G20:G26" si="4">F20/F$26</f>
        <v>0.25967095115681232</v>
      </c>
      <c r="H20" s="38"/>
      <c r="I20" s="169" t="s">
        <v>121</v>
      </c>
      <c r="J20" s="169"/>
      <c r="M20" s="175">
        <f>SUM(M18:M19)</f>
        <v>106324543</v>
      </c>
      <c r="N20" s="41"/>
    </row>
    <row r="21" spans="1:14" ht="14.25" x14ac:dyDescent="0.45">
      <c r="A21" s="30" t="s">
        <v>50</v>
      </c>
      <c r="B21" s="44">
        <f>'Annex 3A Geo., outcome and hum.'!E59</f>
        <v>21050</v>
      </c>
      <c r="C21" s="146">
        <f t="shared" si="2"/>
        <v>0.24576765907764156</v>
      </c>
      <c r="D21" s="44">
        <f>'Annex 3A Geo., outcome and hum.'!L59</f>
        <v>21550</v>
      </c>
      <c r="E21" s="146">
        <f t="shared" si="3"/>
        <v>0.21822784810126583</v>
      </c>
      <c r="F21" s="44">
        <f>'Annex 3A Geo., outcome and hum.'!Q59</f>
        <v>29050</v>
      </c>
      <c r="G21" s="146">
        <f t="shared" si="4"/>
        <v>0.29871465295629818</v>
      </c>
      <c r="H21" s="38"/>
      <c r="I21" s="171"/>
      <c r="J21" s="171"/>
      <c r="K21" s="137"/>
      <c r="L21" s="137"/>
      <c r="M21" s="171"/>
      <c r="N21" s="41"/>
    </row>
    <row r="22" spans="1:14" ht="14.65" thickBot="1" x14ac:dyDescent="0.5">
      <c r="A22" s="30" t="s">
        <v>51</v>
      </c>
      <c r="B22" s="44">
        <f>'Annex 3A Geo., outcome and hum.'!E60</f>
        <v>26200</v>
      </c>
      <c r="C22" s="146">
        <f t="shared" si="2"/>
        <v>0.30589608873321655</v>
      </c>
      <c r="D22" s="44">
        <f>'Annex 3A Geo., outcome and hum.'!L60</f>
        <v>35200</v>
      </c>
      <c r="E22" s="146">
        <f t="shared" si="3"/>
        <v>0.35645569620253165</v>
      </c>
      <c r="F22" s="44">
        <f>'Annex 3A Geo., outcome and hum.'!Q60</f>
        <v>30065</v>
      </c>
      <c r="G22" s="146">
        <f t="shared" si="4"/>
        <v>0.30915167095115681</v>
      </c>
      <c r="H22" s="38"/>
      <c r="I22" s="195" t="s">
        <v>122</v>
      </c>
      <c r="J22" s="169"/>
      <c r="M22" s="176">
        <f>M16-M20</f>
        <v>15014594</v>
      </c>
      <c r="N22" s="41"/>
    </row>
    <row r="23" spans="1:14" ht="14.65" thickTop="1" x14ac:dyDescent="0.45">
      <c r="A23" s="30" t="s">
        <v>52</v>
      </c>
      <c r="B23" s="44">
        <f>'Annex 3A Geo., outcome and hum.'!E61</f>
        <v>5300</v>
      </c>
      <c r="C23" s="146">
        <f t="shared" si="2"/>
        <v>6.187974314068885E-2</v>
      </c>
      <c r="D23" s="44">
        <f>'Annex 3A Geo., outcome and hum.'!L61</f>
        <v>7800</v>
      </c>
      <c r="E23" s="146">
        <f t="shared" si="3"/>
        <v>7.8987341772151901E-2</v>
      </c>
      <c r="F23" s="44">
        <f>'Annex 3A Geo., outcome and hum.'!Q61</f>
        <v>5435</v>
      </c>
      <c r="G23" s="146">
        <f t="shared" si="4"/>
        <v>5.5886889460154243E-2</v>
      </c>
      <c r="H23" s="38"/>
      <c r="I23" s="169"/>
      <c r="J23" s="169"/>
      <c r="K23" s="169"/>
      <c r="L23" s="169"/>
      <c r="M23" s="169"/>
      <c r="N23" s="41"/>
    </row>
    <row r="24" spans="1:14" ht="14.25" x14ac:dyDescent="0.45">
      <c r="A24" s="30" t="s">
        <v>53</v>
      </c>
      <c r="B24" s="44">
        <f>'Annex 3A Geo., outcome and hum.'!E62</f>
        <v>8400</v>
      </c>
      <c r="C24" s="146">
        <f t="shared" si="2"/>
        <v>9.8073555166374782E-2</v>
      </c>
      <c r="D24" s="44">
        <f>'Annex 3A Geo., outcome and hum.'!L62</f>
        <v>7500</v>
      </c>
      <c r="E24" s="146">
        <f t="shared" si="3"/>
        <v>7.5949367088607597E-2</v>
      </c>
      <c r="F24" s="44">
        <f>'Annex 3A Geo., outcome and hum.'!Q62</f>
        <v>7447</v>
      </c>
      <c r="G24" s="146">
        <f t="shared" si="4"/>
        <v>7.6575835475578405E-2</v>
      </c>
      <c r="H24" s="38"/>
      <c r="N24" s="41"/>
    </row>
    <row r="25" spans="1:14" ht="15.4" x14ac:dyDescent="0.45">
      <c r="A25" s="30" t="s">
        <v>67</v>
      </c>
      <c r="B25" s="79">
        <v>13000</v>
      </c>
      <c r="C25" s="146">
        <f t="shared" si="2"/>
        <v>0.15178050204319907</v>
      </c>
      <c r="D25" s="79">
        <v>2000</v>
      </c>
      <c r="E25" s="146">
        <f t="shared" si="3"/>
        <v>2.0253164556962026E-2</v>
      </c>
      <c r="F25" s="62" t="s">
        <v>5</v>
      </c>
      <c r="G25" s="146"/>
      <c r="H25" s="38"/>
      <c r="I25" s="168" t="s">
        <v>123</v>
      </c>
      <c r="J25" s="171"/>
      <c r="K25" s="171"/>
      <c r="L25" s="171"/>
      <c r="M25" s="171"/>
      <c r="N25" s="41"/>
    </row>
    <row r="26" spans="1:14" s="78" customFormat="1" ht="14.25" x14ac:dyDescent="0.45">
      <c r="A26" s="143" t="s">
        <v>45</v>
      </c>
      <c r="B26" s="86">
        <f>SUM(B20:B25)</f>
        <v>85650</v>
      </c>
      <c r="C26" s="87">
        <f t="shared" si="2"/>
        <v>1</v>
      </c>
      <c r="D26" s="86">
        <f>SUM(D20:D25)</f>
        <v>98750</v>
      </c>
      <c r="E26" s="87">
        <f t="shared" si="3"/>
        <v>1</v>
      </c>
      <c r="F26" s="86">
        <f>SUM(F20:F25)</f>
        <v>97250</v>
      </c>
      <c r="G26" s="87">
        <f t="shared" si="4"/>
        <v>1</v>
      </c>
      <c r="H26" s="85"/>
      <c r="I26"/>
      <c r="J26"/>
      <c r="K26"/>
      <c r="L26"/>
      <c r="M26"/>
    </row>
    <row r="27" spans="1:14" s="78" customFormat="1" ht="26.65" x14ac:dyDescent="0.45">
      <c r="A27" s="30" t="s">
        <v>74</v>
      </c>
      <c r="B27" s="79">
        <v>0</v>
      </c>
      <c r="C27" s="40"/>
      <c r="D27" s="79">
        <v>0</v>
      </c>
      <c r="E27" s="40"/>
      <c r="F27" s="79">
        <v>0</v>
      </c>
      <c r="G27" s="40"/>
      <c r="H27" s="38"/>
      <c r="I27" s="177" t="s">
        <v>124</v>
      </c>
      <c r="J27" s="178" t="s">
        <v>125</v>
      </c>
      <c r="K27" s="179" t="s">
        <v>126</v>
      </c>
      <c r="L27" s="179" t="s">
        <v>127</v>
      </c>
      <c r="M27" s="180" t="s">
        <v>128</v>
      </c>
    </row>
    <row r="28" spans="1:14" ht="14.25" x14ac:dyDescent="0.45">
      <c r="A28" s="30" t="s">
        <v>82</v>
      </c>
      <c r="B28" s="79">
        <v>2000</v>
      </c>
      <c r="C28" s="40"/>
      <c r="D28" s="79">
        <v>2000</v>
      </c>
      <c r="E28" s="40"/>
      <c r="F28" s="79">
        <v>1810</v>
      </c>
      <c r="G28" s="40"/>
      <c r="H28" s="38"/>
      <c r="I28" s="181">
        <v>2022</v>
      </c>
      <c r="J28" s="182">
        <v>0</v>
      </c>
      <c r="K28" s="173">
        <v>110000000</v>
      </c>
      <c r="L28" s="173">
        <v>80000000</v>
      </c>
      <c r="M28" s="183">
        <f>K28-L28</f>
        <v>30000000</v>
      </c>
      <c r="N28" s="41"/>
    </row>
    <row r="29" spans="1:14" ht="14.25" x14ac:dyDescent="0.45">
      <c r="A29" s="30" t="s">
        <v>83</v>
      </c>
      <c r="B29" s="79">
        <v>0</v>
      </c>
      <c r="C29" s="40"/>
      <c r="D29" s="79">
        <v>0</v>
      </c>
      <c r="E29" s="40"/>
      <c r="F29" s="79">
        <v>46</v>
      </c>
      <c r="G29" s="40"/>
      <c r="H29" s="38"/>
      <c r="I29" s="185">
        <v>2023</v>
      </c>
      <c r="J29" s="186">
        <f>M28</f>
        <v>30000000</v>
      </c>
      <c r="K29" s="173">
        <v>100000000</v>
      </c>
      <c r="L29" s="173">
        <v>120000000</v>
      </c>
      <c r="M29" s="187">
        <f>J29+K29-L29</f>
        <v>10000000</v>
      </c>
      <c r="N29" s="41"/>
    </row>
    <row r="30" spans="1:14" ht="14.25" x14ac:dyDescent="0.45">
      <c r="A30" s="30" t="s">
        <v>84</v>
      </c>
      <c r="B30" s="79">
        <v>100</v>
      </c>
      <c r="C30" s="40"/>
      <c r="D30" s="79">
        <v>120</v>
      </c>
      <c r="E30" s="40"/>
      <c r="F30" s="79">
        <v>118</v>
      </c>
      <c r="G30" s="40"/>
      <c r="H30" s="38"/>
      <c r="I30" s="185">
        <v>2024</v>
      </c>
      <c r="J30" s="186">
        <f t="shared" ref="J30:J31" si="5">M29</f>
        <v>10000000</v>
      </c>
      <c r="K30" s="173">
        <v>110000000</v>
      </c>
      <c r="L30" s="173">
        <v>120000000</v>
      </c>
      <c r="M30" s="187">
        <f>J30+K30-L30</f>
        <v>0</v>
      </c>
      <c r="N30" s="41"/>
    </row>
    <row r="31" spans="1:14" ht="14.25" x14ac:dyDescent="0.45">
      <c r="A31" s="143" t="s">
        <v>58</v>
      </c>
      <c r="B31" s="86">
        <f>SUM(B26:B30)</f>
        <v>87750</v>
      </c>
      <c r="C31" s="87"/>
      <c r="D31" s="86">
        <f t="shared" ref="D31" si="6">SUM(D26:D30)</f>
        <v>100870</v>
      </c>
      <c r="E31" s="87"/>
      <c r="F31" s="86">
        <f t="shared" ref="F31" si="7">SUM(F26:F30)</f>
        <v>99224</v>
      </c>
      <c r="G31" s="87"/>
      <c r="H31" s="157"/>
      <c r="I31" s="185">
        <v>2025</v>
      </c>
      <c r="J31" s="186">
        <f t="shared" si="5"/>
        <v>0</v>
      </c>
      <c r="K31" s="173"/>
      <c r="L31" s="173"/>
      <c r="M31" s="187">
        <f>J31+K31-L31</f>
        <v>0</v>
      </c>
      <c r="N31" s="41"/>
    </row>
    <row r="32" spans="1:14" ht="14.25" x14ac:dyDescent="0.45">
      <c r="A32" s="30" t="s">
        <v>93</v>
      </c>
      <c r="B32" s="79">
        <v>5800</v>
      </c>
      <c r="C32" s="40"/>
      <c r="D32" s="79">
        <v>6500</v>
      </c>
      <c r="E32" s="40"/>
      <c r="F32" s="79">
        <v>7100</v>
      </c>
      <c r="G32" s="40"/>
      <c r="H32" s="38"/>
      <c r="I32" s="189">
        <v>2026</v>
      </c>
      <c r="J32" s="190">
        <f>M31</f>
        <v>0</v>
      </c>
      <c r="K32" s="173"/>
      <c r="L32" s="173"/>
      <c r="M32" s="187">
        <f>J32+K32-L32</f>
        <v>0</v>
      </c>
      <c r="N32" s="41"/>
    </row>
    <row r="33" spans="1:14" ht="14.65" thickBot="1" x14ac:dyDescent="0.5">
      <c r="A33" s="140" t="s">
        <v>42</v>
      </c>
      <c r="B33" s="51">
        <f>SUM(B31:B32)</f>
        <v>93550</v>
      </c>
      <c r="C33" s="153"/>
      <c r="D33" s="51">
        <f t="shared" ref="D33" si="8">SUM(D31:D32)</f>
        <v>107370</v>
      </c>
      <c r="E33" s="153"/>
      <c r="F33" s="51">
        <f t="shared" ref="F33" si="9">SUM(F31:F32)</f>
        <v>106324</v>
      </c>
      <c r="G33" s="153"/>
      <c r="H33" s="38"/>
      <c r="I33" s="191" t="s">
        <v>129</v>
      </c>
      <c r="J33" s="192"/>
      <c r="K33" s="193">
        <f>SUM(K28:K32)</f>
        <v>320000000</v>
      </c>
      <c r="L33" s="193">
        <f>SUM(L28:L32)</f>
        <v>320000000</v>
      </c>
      <c r="M33" s="194"/>
      <c r="N33" s="41"/>
    </row>
    <row r="34" spans="1:14" ht="9" customHeight="1" thickTop="1" x14ac:dyDescent="0.45">
      <c r="A34" s="29"/>
      <c r="B34" s="42"/>
      <c r="C34" s="39"/>
      <c r="D34" s="42"/>
      <c r="E34" s="39"/>
      <c r="F34" s="42"/>
      <c r="G34" s="35"/>
      <c r="H34" s="50"/>
      <c r="N34" s="41"/>
    </row>
    <row r="35" spans="1:14" s="78" customFormat="1" ht="15.75" thickBot="1" x14ac:dyDescent="0.5">
      <c r="A35" s="140" t="s">
        <v>61</v>
      </c>
      <c r="B35" s="100">
        <f>B15-B33</f>
        <v>6450</v>
      </c>
      <c r="C35" s="101"/>
      <c r="D35" s="100">
        <f>D15-D33</f>
        <v>2630</v>
      </c>
      <c r="E35" s="101"/>
      <c r="F35" s="100">
        <f>F15-F33</f>
        <v>3676</v>
      </c>
      <c r="G35" s="102"/>
      <c r="H35" s="103"/>
      <c r="I35" s="168" t="s">
        <v>130</v>
      </c>
      <c r="J35" s="171"/>
      <c r="K35" s="196"/>
      <c r="L35" s="196"/>
      <c r="M35" s="196"/>
      <c r="N35" s="103"/>
    </row>
    <row r="36" spans="1:14" ht="14.65" thickTop="1" x14ac:dyDescent="0.45">
      <c r="A36" s="29"/>
      <c r="B36" s="42"/>
      <c r="C36" s="39"/>
      <c r="D36" s="42"/>
      <c r="E36" s="39"/>
      <c r="F36" s="42"/>
      <c r="G36" s="35"/>
      <c r="H36" s="50"/>
      <c r="N36" s="41"/>
    </row>
    <row r="37" spans="1:14" ht="14.25" x14ac:dyDescent="0.45">
      <c r="A37" s="81" t="s">
        <v>60</v>
      </c>
      <c r="B37" s="81"/>
      <c r="C37" s="81"/>
      <c r="D37" s="81"/>
      <c r="E37" s="81"/>
      <c r="F37" s="81"/>
      <c r="G37" s="81"/>
      <c r="H37" s="50"/>
      <c r="I37" s="197" t="s">
        <v>124</v>
      </c>
      <c r="J37" s="180" t="s">
        <v>131</v>
      </c>
      <c r="N37" s="41"/>
    </row>
    <row r="38" spans="1:14" ht="14.25" x14ac:dyDescent="0.45">
      <c r="A38" s="29"/>
      <c r="B38" s="42"/>
      <c r="C38" s="39"/>
      <c r="D38" s="42"/>
      <c r="E38" s="39"/>
      <c r="F38" s="42"/>
      <c r="G38" s="35"/>
      <c r="H38" s="50"/>
      <c r="I38" s="181">
        <v>2022</v>
      </c>
      <c r="J38" s="184">
        <v>-50000</v>
      </c>
      <c r="K38" s="41"/>
      <c r="L38" s="41"/>
      <c r="M38" s="41"/>
      <c r="N38" s="41"/>
    </row>
    <row r="39" spans="1:14" ht="14.25" x14ac:dyDescent="0.45">
      <c r="A39" s="142" t="s">
        <v>18</v>
      </c>
      <c r="B39" s="268" t="s">
        <v>135</v>
      </c>
      <c r="C39" s="269"/>
      <c r="D39" s="269"/>
      <c r="E39" s="269"/>
      <c r="F39" s="269"/>
      <c r="G39" s="269"/>
      <c r="H39" s="41"/>
      <c r="I39" s="185">
        <v>2023</v>
      </c>
      <c r="J39" s="188">
        <v>43700</v>
      </c>
      <c r="K39" s="41"/>
      <c r="L39" s="41"/>
      <c r="M39" s="41"/>
    </row>
    <row r="40" spans="1:14" ht="14.25" x14ac:dyDescent="0.45">
      <c r="A40" s="141" t="s">
        <v>38</v>
      </c>
      <c r="B40" s="62">
        <f>'Annex 3B Geo. and cost cat.'!E58</f>
        <v>4200</v>
      </c>
      <c r="C40" s="145">
        <f t="shared" ref="C40:C46" si="10">B40/B$46</f>
        <v>4.9036777583187391E-2</v>
      </c>
      <c r="D40" s="62">
        <f>'Annex 3B Geo. and cost cat.'!I58</f>
        <v>4200</v>
      </c>
      <c r="E40" s="145">
        <f t="shared" ref="E40:E46" si="11">D40/D$46</f>
        <v>4.7592067988668559E-2</v>
      </c>
      <c r="F40" s="62">
        <f>'Annex 3B Geo. and cost cat.'!K58</f>
        <v>6100</v>
      </c>
      <c r="G40" s="145">
        <f t="shared" ref="G40:G46" si="12">F40/F$46</f>
        <v>6.1460957178841306E-2</v>
      </c>
      <c r="H40" s="38"/>
      <c r="I40" s="185">
        <v>2024</v>
      </c>
      <c r="J40" s="188">
        <v>73478</v>
      </c>
      <c r="K40" s="41"/>
      <c r="L40" s="41"/>
      <c r="M40" s="41"/>
      <c r="N40" s="29"/>
    </row>
    <row r="41" spans="1:14" ht="14.25" x14ac:dyDescent="0.45">
      <c r="A41" s="141" t="s">
        <v>63</v>
      </c>
      <c r="B41" s="62">
        <f>'Annex 3B Geo. and cost cat.'!E59</f>
        <v>18800</v>
      </c>
      <c r="C41" s="40">
        <f t="shared" si="10"/>
        <v>0.21949795680093404</v>
      </c>
      <c r="D41" s="62">
        <f>'Annex 3B Geo. and cost cat.'!I59</f>
        <v>24400</v>
      </c>
      <c r="E41" s="40">
        <f t="shared" si="11"/>
        <v>0.27648725212464587</v>
      </c>
      <c r="F41" s="62">
        <f>'Annex 3B Geo. and cost cat.'!K59</f>
        <v>23100</v>
      </c>
      <c r="G41" s="40">
        <f t="shared" si="12"/>
        <v>0.23274559193954661</v>
      </c>
      <c r="H41" s="38"/>
      <c r="I41" s="185">
        <v>2025</v>
      </c>
      <c r="J41" s="188"/>
      <c r="K41" s="41"/>
      <c r="L41" s="41"/>
      <c r="M41" s="41"/>
      <c r="N41" s="29"/>
    </row>
    <row r="42" spans="1:14" ht="14.25" x14ac:dyDescent="0.45">
      <c r="A42" s="141" t="s">
        <v>73</v>
      </c>
      <c r="B42" s="62">
        <f>'Annex 3B Geo. and cost cat.'!E60</f>
        <v>34500</v>
      </c>
      <c r="C42" s="40">
        <f t="shared" si="10"/>
        <v>0.40280210157618213</v>
      </c>
      <c r="D42" s="62">
        <f>'Annex 3B Geo. and cost cat.'!I60</f>
        <v>39000</v>
      </c>
      <c r="E42" s="40">
        <f t="shared" si="11"/>
        <v>0.44192634560906513</v>
      </c>
      <c r="F42" s="62">
        <f>'Annex 3B Geo. and cost cat.'!K60</f>
        <v>49100</v>
      </c>
      <c r="G42" s="40">
        <f t="shared" si="12"/>
        <v>0.49471032745591942</v>
      </c>
      <c r="H42" s="38"/>
      <c r="I42" s="185">
        <v>2026</v>
      </c>
      <c r="J42" s="188"/>
      <c r="K42" s="41"/>
      <c r="L42" s="41"/>
      <c r="M42" s="41"/>
      <c r="N42" s="29"/>
    </row>
    <row r="43" spans="1:14" ht="14.25" x14ac:dyDescent="0.45">
      <c r="A43" s="141" t="s">
        <v>37</v>
      </c>
      <c r="B43" s="62">
        <f>'Annex 3B Geo. and cost cat.'!E61</f>
        <v>5150</v>
      </c>
      <c r="C43" s="40">
        <f t="shared" si="10"/>
        <v>6.0128429655575015E-2</v>
      </c>
      <c r="D43" s="62">
        <f>'Annex 3B Geo. and cost cat.'!I61</f>
        <v>5650</v>
      </c>
      <c r="E43" s="40">
        <f t="shared" si="11"/>
        <v>6.4022662889518411E-2</v>
      </c>
      <c r="F43" s="62">
        <f>'Annex 3B Geo. and cost cat.'!K61</f>
        <v>5050</v>
      </c>
      <c r="G43" s="40">
        <f t="shared" si="12"/>
        <v>5.0881612090680102E-2</v>
      </c>
      <c r="H43" s="38"/>
      <c r="I43" s="191" t="s">
        <v>129</v>
      </c>
      <c r="J43" s="194">
        <f>SUM(J38:J42)</f>
        <v>67178</v>
      </c>
      <c r="K43" s="29"/>
      <c r="L43" s="29"/>
      <c r="M43" s="29"/>
      <c r="N43" s="29"/>
    </row>
    <row r="44" spans="1:14" ht="14.25" x14ac:dyDescent="0.45">
      <c r="A44" s="30" t="s">
        <v>64</v>
      </c>
      <c r="B44" s="62">
        <f>'Annex 3B Geo. and cost cat.'!E62</f>
        <v>10000</v>
      </c>
      <c r="C44" s="40">
        <f t="shared" si="10"/>
        <v>0.11675423234092236</v>
      </c>
      <c r="D44" s="62">
        <f>'Annex 3B Geo. and cost cat.'!I62</f>
        <v>13000</v>
      </c>
      <c r="E44" s="40">
        <f t="shared" si="11"/>
        <v>0.14730878186968838</v>
      </c>
      <c r="F44" s="62">
        <f>'Annex 3B Geo. and cost cat.'!K62</f>
        <v>15900</v>
      </c>
      <c r="G44" s="40">
        <f>F44/F$46</f>
        <v>0.16020151133501259</v>
      </c>
      <c r="H44" s="38"/>
      <c r="I44" s="9"/>
      <c r="J44" s="29"/>
      <c r="K44" s="29"/>
      <c r="L44" s="33"/>
      <c r="M44" s="133"/>
      <c r="N44" s="29"/>
    </row>
    <row r="45" spans="1:14" ht="15.4" x14ac:dyDescent="0.45">
      <c r="A45" s="30" t="s">
        <v>21</v>
      </c>
      <c r="B45" s="62">
        <f>B25</f>
        <v>13000</v>
      </c>
      <c r="C45" s="40">
        <f t="shared" si="10"/>
        <v>0.15178050204319907</v>
      </c>
      <c r="D45" s="62">
        <f>D25</f>
        <v>2000</v>
      </c>
      <c r="E45" s="40">
        <f t="shared" si="11"/>
        <v>2.2662889518413599E-2</v>
      </c>
      <c r="F45" s="62" t="str">
        <f>F25</f>
        <v>N/A</v>
      </c>
      <c r="G45" s="40"/>
      <c r="H45" s="38"/>
      <c r="I45" s="168" t="s">
        <v>176</v>
      </c>
      <c r="J45" s="171"/>
      <c r="K45" s="171"/>
      <c r="L45" s="171"/>
      <c r="M45" s="171"/>
      <c r="N45" s="63"/>
    </row>
    <row r="46" spans="1:14" ht="14.65" thickBot="1" x14ac:dyDescent="0.5">
      <c r="A46" s="144" t="s">
        <v>17</v>
      </c>
      <c r="B46" s="51">
        <f>SUM(B40:B45)</f>
        <v>85650</v>
      </c>
      <c r="C46" s="52">
        <f t="shared" si="10"/>
        <v>1</v>
      </c>
      <c r="D46" s="51">
        <f>SUM(D40:D45)</f>
        <v>88250</v>
      </c>
      <c r="E46" s="52">
        <f t="shared" si="11"/>
        <v>1</v>
      </c>
      <c r="F46" s="51">
        <f>SUM(F40:F45)</f>
        <v>99250</v>
      </c>
      <c r="G46" s="52">
        <f t="shared" si="12"/>
        <v>1</v>
      </c>
      <c r="H46" s="38"/>
      <c r="N46" s="41"/>
    </row>
    <row r="47" spans="1:14" ht="27" thickTop="1" x14ac:dyDescent="0.45">
      <c r="A47" s="29"/>
      <c r="B47" s="42"/>
      <c r="C47" s="39"/>
      <c r="D47" s="42"/>
      <c r="E47" s="39"/>
      <c r="F47" s="42"/>
      <c r="G47" s="35"/>
      <c r="H47" s="50"/>
      <c r="I47" s="177" t="s">
        <v>124</v>
      </c>
      <c r="J47" s="178" t="s">
        <v>177</v>
      </c>
      <c r="K47" s="179" t="s">
        <v>187</v>
      </c>
      <c r="L47" s="179" t="s">
        <v>188</v>
      </c>
      <c r="M47" s="180" t="s">
        <v>180</v>
      </c>
      <c r="N47" s="41"/>
    </row>
    <row r="48" spans="1:14" ht="14.25" x14ac:dyDescent="0.45">
      <c r="A48" s="142" t="s">
        <v>15</v>
      </c>
      <c r="B48" s="268" t="s">
        <v>135</v>
      </c>
      <c r="C48" s="269"/>
      <c r="D48" s="269"/>
      <c r="E48" s="269"/>
      <c r="F48" s="269"/>
      <c r="G48" s="269"/>
      <c r="H48" s="50"/>
      <c r="I48" s="181">
        <v>2022</v>
      </c>
      <c r="J48" s="173">
        <v>100000000</v>
      </c>
      <c r="K48" s="229">
        <f>2%*J48</f>
        <v>2000000</v>
      </c>
      <c r="L48" s="173">
        <v>1300450</v>
      </c>
      <c r="M48" s="187">
        <f>K48-L48</f>
        <v>699550</v>
      </c>
      <c r="N48" s="41"/>
    </row>
    <row r="49" spans="1:18" ht="14.25" x14ac:dyDescent="0.45">
      <c r="A49" s="141" t="s">
        <v>76</v>
      </c>
      <c r="B49" s="44">
        <f>'Annex 3B Geo. and cost cat.'!E33</f>
        <v>58500</v>
      </c>
      <c r="C49" s="146">
        <f>B49/B52</f>
        <v>0.68301225919439579</v>
      </c>
      <c r="D49" s="44">
        <f>'Annex 3B Geo. and cost cat.'!I33</f>
        <v>62100</v>
      </c>
      <c r="E49" s="146">
        <f>D49/D52</f>
        <v>0.70368271954674222</v>
      </c>
      <c r="F49" s="44">
        <f>'Annex 3B Geo. and cost cat.'!K33</f>
        <v>76100</v>
      </c>
      <c r="G49" s="146">
        <f>F49/F52</f>
        <v>0.76675062972292196</v>
      </c>
      <c r="H49" s="38"/>
      <c r="I49" s="185">
        <v>2023</v>
      </c>
      <c r="J49" s="173">
        <v>100000000</v>
      </c>
      <c r="K49" s="229">
        <f t="shared" ref="K49:K52" si="13">2%*J49</f>
        <v>2000000</v>
      </c>
      <c r="L49" s="173">
        <v>2187000</v>
      </c>
      <c r="M49" s="187">
        <f>K49-L49</f>
        <v>-187000</v>
      </c>
      <c r="N49" s="9"/>
    </row>
    <row r="50" spans="1:18" ht="14.25" x14ac:dyDescent="0.45">
      <c r="A50" s="30" t="s">
        <v>20</v>
      </c>
      <c r="B50" s="44">
        <f>'Annex 3B Geo. and cost cat.'!E54</f>
        <v>14150</v>
      </c>
      <c r="C50" s="43">
        <f>B50/B52</f>
        <v>0.16520723876240515</v>
      </c>
      <c r="D50" s="44">
        <f>'Annex 3B Geo. and cost cat.'!I54</f>
        <v>24150</v>
      </c>
      <c r="E50" s="43">
        <f>D50/D52</f>
        <v>0.27365439093484417</v>
      </c>
      <c r="F50" s="44">
        <f>'Annex 3B Geo. and cost cat.'!K54</f>
        <v>23150</v>
      </c>
      <c r="G50" s="43">
        <f>F50/F52</f>
        <v>0.23324937027707809</v>
      </c>
      <c r="H50" s="38"/>
      <c r="I50" s="185">
        <v>2024</v>
      </c>
      <c r="J50" s="173">
        <v>100000000</v>
      </c>
      <c r="K50" s="229">
        <f t="shared" si="13"/>
        <v>2000000</v>
      </c>
      <c r="L50" s="173">
        <v>1810200</v>
      </c>
      <c r="M50" s="187">
        <f>K50-L50</f>
        <v>189800</v>
      </c>
      <c r="N50" s="9"/>
    </row>
    <row r="51" spans="1:18" ht="14.25" x14ac:dyDescent="0.45">
      <c r="A51" s="30" t="s">
        <v>21</v>
      </c>
      <c r="B51" s="62">
        <f>B25</f>
        <v>13000</v>
      </c>
      <c r="C51" s="40">
        <f>B51/B52</f>
        <v>0.15178050204319907</v>
      </c>
      <c r="D51" s="62">
        <f>D25</f>
        <v>2000</v>
      </c>
      <c r="E51" s="40">
        <f>D51/D52</f>
        <v>2.2662889518413599E-2</v>
      </c>
      <c r="F51" s="62" t="str">
        <f>F25</f>
        <v>N/A</v>
      </c>
      <c r="G51" s="40"/>
      <c r="H51" s="38"/>
      <c r="I51" s="185">
        <v>2025</v>
      </c>
      <c r="J51" s="173"/>
      <c r="K51" s="229">
        <f t="shared" si="13"/>
        <v>0</v>
      </c>
      <c r="L51" s="173"/>
      <c r="M51" s="187">
        <f>K51-L51</f>
        <v>0</v>
      </c>
      <c r="N51" s="9"/>
    </row>
    <row r="52" spans="1:18" ht="14.65" thickBot="1" x14ac:dyDescent="0.5">
      <c r="A52" s="144" t="s">
        <v>17</v>
      </c>
      <c r="B52" s="45">
        <f>SUM(B49:B51)</f>
        <v>85650</v>
      </c>
      <c r="C52" s="52">
        <f>B52/B$46</f>
        <v>1</v>
      </c>
      <c r="D52" s="45">
        <f>SUM(D49:D51)</f>
        <v>88250</v>
      </c>
      <c r="E52" s="52">
        <f>D52/D$46</f>
        <v>1</v>
      </c>
      <c r="F52" s="45">
        <f>SUM(F49:F51)</f>
        <v>99250</v>
      </c>
      <c r="G52" s="52">
        <f>F52/F$46</f>
        <v>1</v>
      </c>
      <c r="H52" s="35"/>
      <c r="I52" s="189">
        <v>2026</v>
      </c>
      <c r="J52" s="173"/>
      <c r="K52" s="229">
        <f t="shared" si="13"/>
        <v>0</v>
      </c>
      <c r="L52" s="173"/>
      <c r="M52" s="187">
        <f>K52-L52</f>
        <v>0</v>
      </c>
      <c r="N52" s="9"/>
    </row>
    <row r="53" spans="1:18" ht="14.65" thickTop="1" x14ac:dyDescent="0.45">
      <c r="A53" s="29"/>
      <c r="B53" s="29"/>
      <c r="C53" s="32"/>
      <c r="D53" s="29"/>
      <c r="E53" s="31"/>
      <c r="F53" s="29"/>
      <c r="G53" s="29"/>
      <c r="H53" s="29"/>
      <c r="I53" s="191" t="s">
        <v>129</v>
      </c>
      <c r="J53" s="192">
        <f>SUM(J48:J52)</f>
        <v>300000000</v>
      </c>
      <c r="K53" s="193">
        <f>SUM(K48:K52)</f>
        <v>6000000</v>
      </c>
      <c r="L53" s="193">
        <f>SUM(L48:L52)</f>
        <v>5297650</v>
      </c>
      <c r="M53" s="194">
        <f>SUM(M48:M52)</f>
        <v>702350</v>
      </c>
      <c r="N53" s="9"/>
    </row>
    <row r="54" spans="1:18" ht="14.25" x14ac:dyDescent="0.45">
      <c r="A54" s="81" t="s">
        <v>56</v>
      </c>
      <c r="B54" s="81"/>
      <c r="C54" s="81"/>
      <c r="D54" s="81"/>
      <c r="E54" s="81"/>
      <c r="F54" s="81"/>
      <c r="G54" s="81"/>
      <c r="H54" s="29"/>
      <c r="I54" s="29"/>
      <c r="J54" s="29"/>
      <c r="K54" s="29"/>
      <c r="L54" s="29"/>
      <c r="M54" s="29"/>
      <c r="N54" s="29"/>
    </row>
    <row r="55" spans="1:18" ht="14.25" x14ac:dyDescent="0.45">
      <c r="A55" s="29"/>
      <c r="B55" s="29"/>
      <c r="C55" s="32"/>
      <c r="D55" s="29"/>
      <c r="E55" s="31"/>
      <c r="F55" s="29"/>
      <c r="G55" s="29"/>
      <c r="H55" s="29"/>
      <c r="N55" s="9"/>
    </row>
    <row r="56" spans="1:18" ht="14.25" x14ac:dyDescent="0.45">
      <c r="A56" s="142" t="s">
        <v>99</v>
      </c>
      <c r="B56" s="268" t="s">
        <v>0</v>
      </c>
      <c r="C56" s="268"/>
      <c r="D56" s="268"/>
      <c r="E56" s="268"/>
      <c r="F56" s="268"/>
      <c r="G56" s="268"/>
      <c r="H56" s="29"/>
      <c r="N56" s="9"/>
    </row>
    <row r="57" spans="1:18" ht="30.95" customHeight="1" x14ac:dyDescent="0.45">
      <c r="A57" s="84" t="s">
        <v>87</v>
      </c>
      <c r="B57" s="53">
        <f>(B28+B30+B32+B40+B43)/B33</f>
        <v>0.18439337252805987</v>
      </c>
      <c r="C57" s="53"/>
      <c r="D57" s="53">
        <f>(D28+D30+D32+D40+D43)/D33</f>
        <v>0.17202198006892055</v>
      </c>
      <c r="E57" s="53"/>
      <c r="F57" s="227">
        <f>(F28+F30+F32+F40+F43)</f>
        <v>20178</v>
      </c>
      <c r="G57" s="53"/>
      <c r="H57" s="47"/>
      <c r="N57" s="53"/>
      <c r="O57" s="53"/>
      <c r="P57" s="53"/>
      <c r="Q57" s="53"/>
    </row>
    <row r="58" spans="1:18" ht="14.25" x14ac:dyDescent="0.45">
      <c r="A58" s="90" t="s">
        <v>152</v>
      </c>
      <c r="B58" s="91">
        <f>(B32)/(B33-B32)</f>
        <v>6.6096866096866103E-2</v>
      </c>
      <c r="C58" s="92"/>
      <c r="D58" s="91">
        <f>(D32)/(D33-D32)</f>
        <v>6.4439377416476651E-2</v>
      </c>
      <c r="E58" s="92"/>
      <c r="F58" s="91">
        <f>(F32)/(F33-F32)</f>
        <v>7.1555268886559706E-2</v>
      </c>
      <c r="G58" s="93"/>
      <c r="H58" s="47"/>
      <c r="N58" s="9"/>
    </row>
    <row r="59" spans="1:18" ht="28.5" x14ac:dyDescent="0.45">
      <c r="A59" s="84" t="s">
        <v>92</v>
      </c>
      <c r="B59" s="53">
        <f>B35/B33</f>
        <v>6.8947087119187594E-2</v>
      </c>
      <c r="C59" s="54"/>
      <c r="D59" s="53">
        <f>D35/D33</f>
        <v>2.4494737822483004E-2</v>
      </c>
      <c r="E59" s="54"/>
      <c r="F59" s="53">
        <f>F35/F33</f>
        <v>3.4573567585869609E-2</v>
      </c>
      <c r="G59" s="54"/>
      <c r="H59" s="47"/>
      <c r="I59" s="168" t="s">
        <v>178</v>
      </c>
      <c r="J59" s="171"/>
      <c r="K59" s="171"/>
      <c r="L59" s="171"/>
      <c r="M59" s="171"/>
      <c r="N59" s="9"/>
    </row>
    <row r="60" spans="1:18" ht="6" customHeight="1" x14ac:dyDescent="0.45">
      <c r="A60" s="84"/>
      <c r="B60" s="53"/>
      <c r="C60" s="54"/>
      <c r="D60" s="53"/>
      <c r="E60" s="54"/>
      <c r="F60" s="53"/>
      <c r="H60" s="47"/>
      <c r="N60" s="9"/>
    </row>
    <row r="61" spans="1:18" ht="26.65" x14ac:dyDescent="0.45">
      <c r="A61" s="142" t="s">
        <v>100</v>
      </c>
      <c r="B61" s="268" t="s">
        <v>0</v>
      </c>
      <c r="C61" s="268"/>
      <c r="D61" s="268"/>
      <c r="E61" s="268"/>
      <c r="F61" s="268"/>
      <c r="G61" s="268"/>
      <c r="H61" s="29"/>
      <c r="I61" s="177" t="s">
        <v>124</v>
      </c>
      <c r="J61" s="178" t="s">
        <v>179</v>
      </c>
      <c r="K61" s="179" t="s">
        <v>42</v>
      </c>
      <c r="L61" s="179" t="s">
        <v>183</v>
      </c>
      <c r="M61" s="180" t="s">
        <v>206</v>
      </c>
      <c r="N61" s="9"/>
    </row>
    <row r="62" spans="1:18" ht="30.95" customHeight="1" x14ac:dyDescent="0.45">
      <c r="A62" s="84" t="s">
        <v>86</v>
      </c>
      <c r="B62" s="53">
        <f>(B28+B29)/B10</f>
        <v>0.02</v>
      </c>
      <c r="C62" s="53"/>
      <c r="D62" s="53">
        <f>(D28+D29)/D10</f>
        <v>0.02</v>
      </c>
      <c r="E62" s="53"/>
      <c r="F62" s="53">
        <f>(F28+F29)/F10</f>
        <v>1.856E-2</v>
      </c>
      <c r="G62" s="53"/>
      <c r="H62" s="47"/>
      <c r="I62" s="241">
        <v>2022</v>
      </c>
      <c r="J62" s="248">
        <v>23987345</v>
      </c>
      <c r="K62" s="230">
        <v>101324760</v>
      </c>
      <c r="L62" s="249">
        <f t="shared" ref="L62:L68" si="14">J62/K62</f>
        <v>0.23673724961203954</v>
      </c>
      <c r="M62" s="231">
        <f>K62/100*20-J62</f>
        <v>-3722393</v>
      </c>
      <c r="N62" s="53"/>
      <c r="O62" s="53"/>
      <c r="P62" s="53"/>
      <c r="Q62" s="53"/>
    </row>
    <row r="63" spans="1:18" ht="32.25" customHeight="1" x14ac:dyDescent="0.45">
      <c r="A63" s="90" t="s">
        <v>88</v>
      </c>
      <c r="B63" s="91">
        <f>B25/B26</f>
        <v>0.15178050204319907</v>
      </c>
      <c r="C63" s="92"/>
      <c r="D63" s="91">
        <f>(D25/(D26-'Annex 3D Additional SPA(top-up)'!D30))</f>
        <v>2.2370312295831703E-2</v>
      </c>
      <c r="E63" s="92"/>
      <c r="F63" s="91" t="s">
        <v>5</v>
      </c>
      <c r="G63" s="93"/>
      <c r="H63" s="47"/>
      <c r="I63" s="242">
        <v>2023</v>
      </c>
      <c r="J63" s="186">
        <v>22817505</v>
      </c>
      <c r="K63" s="173">
        <v>109324400</v>
      </c>
      <c r="L63" s="246">
        <f t="shared" si="14"/>
        <v>0.20871374551335292</v>
      </c>
      <c r="M63" s="187">
        <f>K63/100*20-J63</f>
        <v>-952625</v>
      </c>
      <c r="N63" s="9"/>
    </row>
    <row r="64" spans="1:18" ht="30.95" customHeight="1" x14ac:dyDescent="0.45">
      <c r="A64" s="84" t="s">
        <v>94</v>
      </c>
      <c r="B64" s="53">
        <f>('Annex 3B Geo. and cost cat.'!E27+'Annex 3B Geo. and cost cat.'!E48)/(B26)</f>
        <v>8.0560420315236428E-2</v>
      </c>
      <c r="C64" s="53"/>
      <c r="D64" s="53">
        <f>('Annex 3B Geo. and cost cat.'!I27+'Annex 3B Geo. and cost cat.'!I48)/(D26-'Annex 3D Additional SPA(top-up)'!D30)</f>
        <v>6.7110936887495101E-2</v>
      </c>
      <c r="E64" s="53"/>
      <c r="F64" s="53">
        <f>('Annex 3B Geo. and cost cat.'!K27+'Annex 3B Geo. and cost cat.'!K48)/(F26-'Annex 3D Additional SPA(top-up)'!D30)</f>
        <v>6.8256119926640629E-2</v>
      </c>
      <c r="G64" s="53"/>
      <c r="H64" s="47"/>
      <c r="I64" s="242">
        <v>2024</v>
      </c>
      <c r="J64" s="186">
        <v>20178120</v>
      </c>
      <c r="K64" s="173">
        <v>106324122</v>
      </c>
      <c r="L64" s="246">
        <f t="shared" si="14"/>
        <v>0.18977932401830697</v>
      </c>
      <c r="M64" s="187">
        <f>K64/100*20-J64</f>
        <v>1086704.3999999985</v>
      </c>
      <c r="N64" s="53"/>
      <c r="O64" s="53"/>
      <c r="P64" s="53"/>
      <c r="Q64" s="53"/>
      <c r="R64" s="53"/>
    </row>
    <row r="65" spans="1:18" ht="28.5" customHeight="1" x14ac:dyDescent="0.45">
      <c r="A65" s="90" t="s">
        <v>89</v>
      </c>
      <c r="B65" s="91">
        <f>('Annex 3A Geo., outcome and hum.'!G66)/(B26)</f>
        <v>0.36322241681260947</v>
      </c>
      <c r="C65" s="92"/>
      <c r="D65" s="91">
        <f>('Annex 3A Geo., outcome and hum.'!N66-'Annex 3D Additional SPA(top-up)'!G30)/(D26-'Annex 3D Additional SPA(top-up)'!D30)</f>
        <v>0.32134065072520585</v>
      </c>
      <c r="E65" s="92"/>
      <c r="F65" s="91">
        <f>('Annex 3A Geo., outcome and hum.'!S66-'Annex 3D Additional SPA(top-up)'!G30)/('Annex 3 Budget monitoring'!F26-'Annex 3D Additional SPA(top-up)'!D30)</f>
        <v>0.32426441272625789</v>
      </c>
      <c r="G65" s="93"/>
      <c r="H65" s="47"/>
      <c r="I65" s="242">
        <v>2025</v>
      </c>
      <c r="J65" s="186"/>
      <c r="K65" s="173">
        <f t="shared" ref="K65:K66" si="15">2%*J65</f>
        <v>0</v>
      </c>
      <c r="L65" s="246" t="e">
        <f t="shared" si="14"/>
        <v>#DIV/0!</v>
      </c>
      <c r="M65" s="187">
        <f t="shared" ref="M65:M66" si="16">K65/100*20-J65</f>
        <v>0</v>
      </c>
      <c r="N65" s="53"/>
      <c r="O65" s="53"/>
      <c r="P65" s="53"/>
      <c r="Q65" s="53"/>
      <c r="R65" s="53"/>
    </row>
    <row r="66" spans="1:18" ht="30.95" customHeight="1" x14ac:dyDescent="0.45">
      <c r="A66" s="84" t="s">
        <v>90</v>
      </c>
      <c r="B66" s="53">
        <f>('Annex 3C Fragile context focus'!D30)/('Annex 3 Budget monitoring'!B26)</f>
        <v>0.3525977816695855</v>
      </c>
      <c r="C66" s="53"/>
      <c r="D66" s="53">
        <f>('Annex 3C Fragile context focus'!F30-'Annex 3C Fragile context focus'!F27)/('Annex 3 Budget monitoring'!D26-'Annex 3D Additional SPA(top-up)'!D30)</f>
        <v>0.47648765190121523</v>
      </c>
      <c r="E66" s="53"/>
      <c r="F66" s="53">
        <f>('Annex 3C Fragile context focus'!H30-'Annex 3C Fragile context focus'!H27)/('Annex 3 Budget monitoring'!F26-'Annex 3D Additional SPA(top-up)'!D30)</f>
        <v>0.55059936740823434</v>
      </c>
      <c r="G66" s="53"/>
      <c r="H66" s="47"/>
      <c r="I66" s="243">
        <v>2026</v>
      </c>
      <c r="J66" s="190"/>
      <c r="K66" s="225">
        <f t="shared" si="15"/>
        <v>0</v>
      </c>
      <c r="L66" s="247" t="e">
        <f t="shared" si="14"/>
        <v>#DIV/0!</v>
      </c>
      <c r="M66" s="226">
        <f t="shared" si="16"/>
        <v>0</v>
      </c>
      <c r="N66" s="53"/>
      <c r="O66" s="53"/>
      <c r="P66" s="53"/>
      <c r="Q66" s="53"/>
      <c r="R66" s="53"/>
    </row>
    <row r="67" spans="1:18" ht="28.5" customHeight="1" x14ac:dyDescent="0.45">
      <c r="A67" s="90" t="s">
        <v>91</v>
      </c>
      <c r="B67" s="91">
        <f>(B49)/(B49+B50)</f>
        <v>0.80523055746730898</v>
      </c>
      <c r="C67" s="92"/>
      <c r="D67" s="91">
        <f>(D49-'Annex 3D Additional SPA(top-up)'!D17)/(D49+D50-'Annex 3D Additional SPA(top-up)'!D30)</f>
        <v>0.80749810116967957</v>
      </c>
      <c r="E67" s="92"/>
      <c r="F67" s="91">
        <f>(F49-'Annex 3D Additional SPA(top-up)'!D17)/(F49+F50-'Annex 3D Additional SPA(top-up)'!D29)</f>
        <v>0.85266106442577028</v>
      </c>
      <c r="G67" s="93"/>
      <c r="H67" s="47"/>
      <c r="I67" s="232" t="s">
        <v>182</v>
      </c>
      <c r="J67" s="244">
        <f>SUM(J62:J66)</f>
        <v>66982970</v>
      </c>
      <c r="K67" s="244">
        <f>SUM(K62:K66)</f>
        <v>316973282</v>
      </c>
      <c r="L67" s="245">
        <f t="shared" si="14"/>
        <v>0.21132055540252129</v>
      </c>
      <c r="M67" s="244">
        <f>SUM(M62:M66)</f>
        <v>-3588313.6000000015</v>
      </c>
      <c r="N67" s="53"/>
      <c r="O67" s="53"/>
      <c r="P67" s="53"/>
      <c r="Q67" s="53"/>
      <c r="R67" s="53"/>
    </row>
    <row r="68" spans="1:18" ht="26.65" customHeight="1" thickBot="1" x14ac:dyDescent="0.5">
      <c r="A68" s="29"/>
      <c r="B68" s="30"/>
      <c r="C68" s="32"/>
      <c r="D68" s="29"/>
      <c r="E68" s="31"/>
      <c r="F68" s="29"/>
      <c r="G68" s="29"/>
      <c r="H68" s="9"/>
      <c r="I68" s="233" t="s">
        <v>181</v>
      </c>
      <c r="J68" s="234">
        <f>J67-J62</f>
        <v>42995625</v>
      </c>
      <c r="K68" s="234">
        <f>K67-K62</f>
        <v>215648522</v>
      </c>
      <c r="L68" s="265">
        <f t="shared" si="14"/>
        <v>0.19937825031789461</v>
      </c>
      <c r="M68" s="234">
        <f>SUM(M63:M66)</f>
        <v>134079.39999999851</v>
      </c>
      <c r="N68" s="53"/>
      <c r="O68" s="53"/>
      <c r="P68" s="53"/>
      <c r="Q68" s="53"/>
      <c r="R68" s="53"/>
    </row>
    <row r="69" spans="1:18" ht="14.65" thickTop="1" x14ac:dyDescent="0.45">
      <c r="A69" s="137"/>
      <c r="B69" s="119"/>
      <c r="C69" s="48"/>
      <c r="D69" s="235"/>
      <c r="E69" s="236"/>
      <c r="F69" s="235"/>
      <c r="G69" s="235"/>
      <c r="H69" s="237"/>
      <c r="I69" s="238"/>
      <c r="J69" s="238"/>
      <c r="K69" s="238"/>
      <c r="L69" s="239"/>
      <c r="M69" s="238"/>
      <c r="N69" s="53"/>
      <c r="O69" s="53"/>
      <c r="P69" s="53"/>
      <c r="Q69" s="53"/>
      <c r="R69" s="53"/>
    </row>
    <row r="70" spans="1:18" ht="15.4" x14ac:dyDescent="0.45">
      <c r="A70" s="2" t="s">
        <v>186</v>
      </c>
      <c r="B70" s="30"/>
      <c r="C70" s="32"/>
      <c r="D70" s="29"/>
      <c r="E70" s="31"/>
      <c r="F70" s="29"/>
      <c r="G70" s="29"/>
      <c r="H70" s="9"/>
      <c r="I70" s="168" t="s">
        <v>185</v>
      </c>
      <c r="J70" s="171"/>
      <c r="K70" s="171"/>
      <c r="L70" s="171"/>
      <c r="M70" s="171"/>
      <c r="N70" s="53"/>
      <c r="O70" s="53"/>
      <c r="P70" s="53"/>
      <c r="Q70" s="53"/>
      <c r="R70" s="53"/>
    </row>
    <row r="71" spans="1:18" ht="14.25" x14ac:dyDescent="0.45">
      <c r="A71" s="132"/>
      <c r="B71" s="30"/>
      <c r="C71" s="32"/>
      <c r="D71" s="29"/>
      <c r="E71" s="31"/>
      <c r="F71" s="29"/>
      <c r="G71" s="29"/>
      <c r="H71" s="9"/>
      <c r="N71" s="9"/>
    </row>
    <row r="72" spans="1:18" ht="39.75" x14ac:dyDescent="0.45">
      <c r="A72" s="29"/>
      <c r="B72" s="30"/>
      <c r="C72" s="32"/>
      <c r="D72" s="29"/>
      <c r="E72" s="31"/>
      <c r="F72" s="29"/>
      <c r="G72" s="29"/>
      <c r="H72" s="9"/>
      <c r="I72" s="177" t="s">
        <v>124</v>
      </c>
      <c r="J72" s="178" t="s">
        <v>190</v>
      </c>
      <c r="K72" s="179" t="s">
        <v>184</v>
      </c>
      <c r="L72" s="180" t="s">
        <v>180</v>
      </c>
      <c r="N72" s="9"/>
    </row>
    <row r="73" spans="1:18" ht="14.25" x14ac:dyDescent="0.45">
      <c r="A73" s="29"/>
      <c r="B73" s="30"/>
      <c r="C73" s="32"/>
      <c r="D73" s="29"/>
      <c r="E73" s="31"/>
      <c r="F73" s="29"/>
      <c r="G73" s="29"/>
      <c r="H73" s="9"/>
      <c r="I73" s="250">
        <v>2022</v>
      </c>
      <c r="J73" s="186">
        <v>2000000</v>
      </c>
      <c r="K73" s="173">
        <v>1300450</v>
      </c>
      <c r="L73" s="187">
        <f>J73-K73</f>
        <v>699550</v>
      </c>
      <c r="N73" s="9"/>
    </row>
    <row r="74" spans="1:18" ht="14.25" x14ac:dyDescent="0.45">
      <c r="A74" s="29"/>
      <c r="B74" s="30"/>
      <c r="C74" s="32"/>
      <c r="D74" s="29"/>
      <c r="E74" s="31"/>
      <c r="F74" s="29"/>
      <c r="G74" s="29"/>
      <c r="H74" s="9"/>
      <c r="I74" s="242">
        <v>2023</v>
      </c>
      <c r="J74" s="186">
        <v>2000000</v>
      </c>
      <c r="K74" s="173">
        <v>2013453</v>
      </c>
      <c r="L74" s="187">
        <f>J74-K74</f>
        <v>-13453</v>
      </c>
      <c r="N74" s="9"/>
    </row>
    <row r="75" spans="1:18" ht="14.25" x14ac:dyDescent="0.45">
      <c r="A75" s="29"/>
      <c r="B75" s="30"/>
      <c r="C75" s="32"/>
      <c r="D75" s="29"/>
      <c r="E75" s="31"/>
      <c r="F75" s="29"/>
      <c r="G75" s="29"/>
      <c r="H75" s="9"/>
      <c r="I75" s="242">
        <v>2024</v>
      </c>
      <c r="J75" s="186">
        <v>2000000</v>
      </c>
      <c r="K75" s="173">
        <v>1810200</v>
      </c>
      <c r="L75" s="187">
        <f t="shared" ref="L75:L76" si="17">J75-K75</f>
        <v>189800</v>
      </c>
      <c r="N75" s="9"/>
    </row>
    <row r="76" spans="1:18" ht="14.25" x14ac:dyDescent="0.45">
      <c r="A76" s="29"/>
      <c r="B76" s="30"/>
      <c r="C76" s="32"/>
      <c r="D76" s="29"/>
      <c r="E76" s="31"/>
      <c r="F76" s="29"/>
      <c r="G76" s="29"/>
      <c r="H76" s="9"/>
      <c r="I76" s="242">
        <v>2025</v>
      </c>
      <c r="J76" s="186"/>
      <c r="K76" s="173"/>
      <c r="L76" s="187">
        <f t="shared" si="17"/>
        <v>0</v>
      </c>
      <c r="N76" s="9"/>
    </row>
    <row r="77" spans="1:18" ht="14.25" x14ac:dyDescent="0.45">
      <c r="B77" s="30"/>
      <c r="C77" s="32"/>
      <c r="D77" s="29"/>
      <c r="E77" s="31"/>
      <c r="F77" s="29"/>
      <c r="G77" s="29"/>
      <c r="H77" s="9"/>
      <c r="I77" s="243">
        <v>2026</v>
      </c>
      <c r="J77" s="190"/>
      <c r="K77" s="225"/>
      <c r="L77" s="226">
        <f>J77-K77</f>
        <v>0</v>
      </c>
      <c r="N77" s="9"/>
    </row>
    <row r="78" spans="1:18" ht="14.25" x14ac:dyDescent="0.45">
      <c r="B78" s="30"/>
      <c r="C78" s="32"/>
      <c r="D78" s="29"/>
      <c r="E78" s="31"/>
      <c r="F78" s="29"/>
      <c r="G78" s="29"/>
      <c r="H78" s="9"/>
      <c r="I78" s="240" t="s">
        <v>129</v>
      </c>
      <c r="J78" s="228">
        <f>SUM(J73:J77)</f>
        <v>6000000</v>
      </c>
      <c r="K78" s="228">
        <f>SUM(K73:K77)</f>
        <v>5124103</v>
      </c>
      <c r="L78" s="251">
        <f>SUM(L73:L77)</f>
        <v>875897</v>
      </c>
      <c r="N78" s="9"/>
    </row>
    <row r="79" spans="1:18" ht="14.25" x14ac:dyDescent="0.45">
      <c r="A79" s="137"/>
      <c r="B79" s="119"/>
      <c r="C79" s="48"/>
      <c r="D79" s="235"/>
      <c r="E79" s="236"/>
      <c r="F79" s="235"/>
      <c r="G79" s="235"/>
      <c r="H79" s="237"/>
      <c r="I79" s="237"/>
      <c r="J79" s="237"/>
      <c r="K79" s="237"/>
      <c r="L79" s="237"/>
      <c r="M79" s="237"/>
      <c r="N79" s="9"/>
    </row>
    <row r="80" spans="1:18" ht="14.25" x14ac:dyDescent="0.45">
      <c r="A80" s="3" t="s">
        <v>30</v>
      </c>
      <c r="B80" s="30"/>
      <c r="C80" s="32"/>
      <c r="D80" s="9"/>
      <c r="E80" s="9"/>
      <c r="F80" s="9"/>
      <c r="G80" s="9"/>
      <c r="H80" s="9"/>
      <c r="I80" s="9"/>
      <c r="J80" s="9"/>
      <c r="K80" s="9"/>
      <c r="L80" s="9"/>
      <c r="M80" s="9"/>
      <c r="N80" s="9"/>
    </row>
    <row r="81" spans="1:14" ht="14.25" x14ac:dyDescent="0.45">
      <c r="A81" s="3" t="s">
        <v>77</v>
      </c>
      <c r="B81" s="30"/>
      <c r="C81" s="32"/>
      <c r="D81" s="9"/>
      <c r="E81" s="9"/>
      <c r="F81" s="9"/>
      <c r="G81" s="9"/>
      <c r="H81" s="9"/>
      <c r="I81" s="9"/>
      <c r="J81" s="9"/>
      <c r="K81" s="9"/>
      <c r="L81" s="9"/>
      <c r="M81" s="9"/>
      <c r="N81" s="9"/>
    </row>
    <row r="82" spans="1:14" ht="14.25" x14ac:dyDescent="0.45">
      <c r="A82" s="3" t="s">
        <v>75</v>
      </c>
      <c r="B82" s="30"/>
      <c r="C82" s="32"/>
      <c r="D82" s="9"/>
      <c r="E82" s="9"/>
      <c r="F82" s="9"/>
      <c r="G82" s="9"/>
      <c r="H82" s="9"/>
      <c r="I82" s="9"/>
      <c r="J82" s="9"/>
      <c r="K82" s="9"/>
      <c r="L82" s="9"/>
      <c r="M82" s="9"/>
      <c r="N82" s="9"/>
    </row>
    <row r="83" spans="1:14" ht="14.25" x14ac:dyDescent="0.45">
      <c r="A83" s="30"/>
      <c r="B83" s="30"/>
      <c r="C83" s="32"/>
      <c r="D83" s="9"/>
      <c r="E83" s="9"/>
      <c r="F83" s="9"/>
      <c r="G83" s="9"/>
      <c r="H83" s="9"/>
      <c r="I83" s="9"/>
      <c r="J83" s="9"/>
      <c r="K83" s="9"/>
      <c r="L83" s="9"/>
      <c r="M83" s="9"/>
      <c r="N83" s="9"/>
    </row>
    <row r="84" spans="1:14" ht="14.25" x14ac:dyDescent="0.45">
      <c r="A84" s="30"/>
      <c r="B84" s="30"/>
      <c r="C84" s="32"/>
      <c r="D84" s="9"/>
      <c r="E84" s="9"/>
      <c r="F84" s="9"/>
      <c r="G84" s="9"/>
      <c r="H84" s="9"/>
      <c r="I84" s="9"/>
      <c r="J84" s="9"/>
      <c r="K84" s="9"/>
      <c r="L84" s="9"/>
      <c r="M84" s="9"/>
      <c r="N84" s="9"/>
    </row>
    <row r="85" spans="1:14" ht="14.25" x14ac:dyDescent="0.45">
      <c r="A85" s="30"/>
      <c r="B85" s="30"/>
      <c r="C85" s="32"/>
      <c r="D85" s="9"/>
      <c r="E85" s="9"/>
      <c r="F85" s="9"/>
      <c r="G85" s="9"/>
      <c r="H85" s="9"/>
      <c r="I85" s="9"/>
      <c r="J85" s="9"/>
      <c r="K85" s="9"/>
      <c r="L85" s="9"/>
      <c r="M85" s="9"/>
      <c r="N85" s="9"/>
    </row>
    <row r="86" spans="1:14" ht="14.25" x14ac:dyDescent="0.45">
      <c r="A86" s="30"/>
      <c r="B86" s="30"/>
      <c r="C86" s="32"/>
      <c r="D86" s="9"/>
      <c r="E86" s="9"/>
      <c r="F86" s="9"/>
      <c r="G86" s="9"/>
      <c r="H86" s="9"/>
      <c r="I86" s="9"/>
      <c r="J86" s="9"/>
      <c r="K86" s="9"/>
      <c r="L86" s="9"/>
      <c r="M86" s="9"/>
      <c r="N86" s="9"/>
    </row>
    <row r="87" spans="1:14" ht="14.25" x14ac:dyDescent="0.45">
      <c r="A87" s="30"/>
      <c r="B87" s="30"/>
      <c r="C87" s="32"/>
      <c r="D87" s="9"/>
      <c r="E87" s="9"/>
      <c r="F87" s="9"/>
      <c r="G87" s="9"/>
      <c r="H87" s="9"/>
      <c r="I87" s="9"/>
      <c r="J87" s="9"/>
      <c r="K87" s="9"/>
      <c r="L87" s="9"/>
      <c r="M87" s="9"/>
      <c r="N87" s="9"/>
    </row>
  </sheetData>
  <mergeCells count="7">
    <mergeCell ref="I9:M9"/>
    <mergeCell ref="B61:G61"/>
    <mergeCell ref="B8:G8"/>
    <mergeCell ref="B48:G48"/>
    <mergeCell ref="B19:G19"/>
    <mergeCell ref="B56:G56"/>
    <mergeCell ref="B39:G39"/>
  </mergeCells>
  <pageMargins left="0.70866141732283472" right="0.70866141732283472" top="0.74803149606299213" bottom="0.74803149606299213" header="0.31496062992125984" footer="0.31496062992125984"/>
  <pageSetup paperSize="9" scale="5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79"/>
  <sheetViews>
    <sheetView showGridLines="0" showZeros="0" showWhiteSpace="0" zoomScale="90" zoomScaleNormal="90" zoomScaleSheetLayoutView="100" zoomScalePageLayoutView="75" workbookViewId="0">
      <pane ySplit="7" topLeftCell="A8" activePane="bottomLeft" state="frozen"/>
      <selection pane="bottomLeft" activeCell="D37" sqref="D37"/>
    </sheetView>
  </sheetViews>
  <sheetFormatPr defaultColWidth="9.1328125" defaultRowHeight="13.15" x14ac:dyDescent="0.4"/>
  <cols>
    <col min="1" max="1" width="3.3984375" style="1" customWidth="1"/>
    <col min="2" max="2" width="2.59765625" style="1" customWidth="1"/>
    <col min="3" max="3" width="3.86328125" style="1" customWidth="1"/>
    <col min="4" max="4" width="58" style="1" bestFit="1" customWidth="1"/>
    <col min="5" max="5" width="10.3984375" style="5" customWidth="1"/>
    <col min="6" max="6" width="6.3984375" style="107" bestFit="1" customWidth="1"/>
    <col min="7" max="7" width="6.59765625" style="1" bestFit="1" customWidth="1"/>
    <col min="8" max="8" width="7" style="1" bestFit="1" customWidth="1"/>
    <col min="9" max="9" width="1.73046875" style="1" customWidth="1"/>
    <col min="10" max="10" width="17.59765625" style="5" customWidth="1"/>
    <col min="11" max="11" width="1.73046875" style="1" customWidth="1"/>
    <col min="12" max="12" width="9.59765625" style="5" customWidth="1"/>
    <col min="13" max="13" width="8.1328125" style="107" bestFit="1" customWidth="1"/>
    <col min="14" max="15" width="7" style="1" bestFit="1" customWidth="1"/>
    <col min="16" max="16" width="1.86328125" style="1" customWidth="1"/>
    <col min="17" max="17" width="10" style="5" customWidth="1"/>
    <col min="18" max="18" width="6.3984375" style="107" bestFit="1" customWidth="1"/>
    <col min="19" max="20" width="7" style="1" bestFit="1" customWidth="1"/>
    <col min="21" max="21" width="8" style="1" bestFit="1" customWidth="1"/>
    <col min="22" max="22" width="4.59765625" style="1" bestFit="1" customWidth="1"/>
    <col min="23" max="23" width="8" style="1" bestFit="1" customWidth="1"/>
    <col min="24" max="24" width="4.59765625" style="1" bestFit="1" customWidth="1"/>
    <col min="25" max="25" width="8" style="1" bestFit="1" customWidth="1"/>
    <col min="26" max="26" width="4.59765625" style="1" bestFit="1" customWidth="1"/>
    <col min="27" max="27" width="8" style="1" bestFit="1" customWidth="1"/>
    <col min="28" max="28" width="5.265625" style="1" customWidth="1"/>
    <col min="29" max="16384" width="9.1328125" style="1"/>
  </cols>
  <sheetData>
    <row r="1" spans="1:21" ht="19.5" x14ac:dyDescent="0.6">
      <c r="A1" s="56" t="s">
        <v>147</v>
      </c>
      <c r="B1" s="10"/>
      <c r="C1" s="11"/>
      <c r="D1" s="11"/>
      <c r="E1" s="12"/>
      <c r="F1" s="106"/>
      <c r="G1" s="11"/>
      <c r="H1" s="11"/>
      <c r="I1" s="11"/>
      <c r="J1" s="12"/>
      <c r="M1" s="106"/>
      <c r="N1" s="11"/>
      <c r="O1" s="11"/>
      <c r="R1" s="106"/>
      <c r="S1" s="11"/>
      <c r="T1" s="11"/>
    </row>
    <row r="2" spans="1:21" ht="19.5" x14ac:dyDescent="0.6">
      <c r="A2" s="56" t="s">
        <v>140</v>
      </c>
      <c r="B2" s="8"/>
      <c r="D2" s="3"/>
    </row>
    <row r="3" spans="1:21" ht="19.5" x14ac:dyDescent="0.6">
      <c r="A3" s="56" t="s">
        <v>14</v>
      </c>
      <c r="B3" s="8"/>
      <c r="D3" s="3"/>
    </row>
    <row r="4" spans="1:21" ht="19.5" x14ac:dyDescent="0.6">
      <c r="A4" s="56" t="s">
        <v>158</v>
      </c>
      <c r="B4" s="8"/>
      <c r="D4" s="3"/>
    </row>
    <row r="5" spans="1:21" s="3" customFormat="1" ht="14.25" x14ac:dyDescent="0.45">
      <c r="B5" s="13"/>
      <c r="C5" s="1"/>
      <c r="E5" s="73"/>
      <c r="F5" s="107"/>
      <c r="G5" s="1"/>
      <c r="H5" s="1"/>
      <c r="I5" s="1"/>
      <c r="J5" s="5"/>
      <c r="K5" s="1"/>
      <c r="L5" s="5"/>
      <c r="M5" s="107"/>
      <c r="N5" s="1"/>
      <c r="O5" s="1"/>
      <c r="P5" s="1"/>
      <c r="Q5" s="5"/>
      <c r="R5" s="107"/>
      <c r="S5" s="130"/>
      <c r="T5" s="130"/>
    </row>
    <row r="6" spans="1:21" s="3" customFormat="1" ht="14.25" x14ac:dyDescent="0.45">
      <c r="A6" s="46"/>
      <c r="B6" s="46"/>
      <c r="C6" s="46"/>
      <c r="D6" s="46"/>
      <c r="E6" s="270"/>
      <c r="F6" s="270"/>
      <c r="G6" s="270"/>
      <c r="H6" s="270"/>
      <c r="I6" s="270"/>
      <c r="J6" s="270"/>
      <c r="K6" s="270"/>
      <c r="L6" s="270"/>
      <c r="M6" s="270"/>
      <c r="N6" s="270"/>
      <c r="O6" s="270"/>
      <c r="P6" s="270"/>
      <c r="Q6" s="270"/>
      <c r="R6" s="270"/>
      <c r="S6" s="104"/>
      <c r="T6" s="104"/>
    </row>
    <row r="7" spans="1:21" s="2" customFormat="1" ht="42.75" x14ac:dyDescent="0.45">
      <c r="A7" s="271" t="s">
        <v>43</v>
      </c>
      <c r="B7" s="272"/>
      <c r="C7" s="272"/>
      <c r="D7" s="272"/>
      <c r="E7" s="167" t="s">
        <v>114</v>
      </c>
      <c r="F7" s="127" t="s">
        <v>31</v>
      </c>
      <c r="G7" s="128" t="s">
        <v>23</v>
      </c>
      <c r="H7" s="128" t="s">
        <v>32</v>
      </c>
      <c r="I7" s="129"/>
      <c r="J7" s="167" t="s">
        <v>134</v>
      </c>
      <c r="K7" s="129"/>
      <c r="L7" s="167" t="s">
        <v>110</v>
      </c>
      <c r="M7" s="127" t="s">
        <v>31</v>
      </c>
      <c r="N7" s="128" t="s">
        <v>23</v>
      </c>
      <c r="O7" s="128" t="s">
        <v>32</v>
      </c>
      <c r="P7" s="129"/>
      <c r="Q7" s="167" t="s">
        <v>113</v>
      </c>
      <c r="R7" s="127" t="s">
        <v>31</v>
      </c>
      <c r="S7" s="128" t="s">
        <v>23</v>
      </c>
      <c r="T7" s="128" t="s">
        <v>32</v>
      </c>
    </row>
    <row r="8" spans="1:21" s="3" customFormat="1" ht="14.25" x14ac:dyDescent="0.45">
      <c r="A8" s="2"/>
      <c r="B8" s="2" t="s">
        <v>76</v>
      </c>
      <c r="C8" s="2"/>
      <c r="F8" s="54"/>
      <c r="J8" s="54"/>
      <c r="K8" s="54"/>
      <c r="L8" s="54"/>
      <c r="M8" s="54"/>
      <c r="P8" s="54"/>
      <c r="Q8" s="54"/>
      <c r="R8" s="54"/>
    </row>
    <row r="9" spans="1:21" s="14" customFormat="1" ht="14.25" x14ac:dyDescent="0.45">
      <c r="C9" s="16" t="s">
        <v>95</v>
      </c>
      <c r="D9" s="16"/>
      <c r="E9" s="17">
        <f>SUM(E10:E14)</f>
        <v>19000</v>
      </c>
      <c r="F9" s="108">
        <v>0.5</v>
      </c>
      <c r="G9" s="17">
        <f>E9*F9</f>
        <v>9500</v>
      </c>
      <c r="H9" s="17">
        <f>E9-G9</f>
        <v>9500</v>
      </c>
      <c r="I9" s="18"/>
      <c r="J9" s="17">
        <f>SUM(J10:J14)</f>
        <v>13000</v>
      </c>
      <c r="K9" s="18"/>
      <c r="L9" s="17">
        <f>SUM(L10:L14)</f>
        <v>32000</v>
      </c>
      <c r="M9" s="108">
        <v>0.5</v>
      </c>
      <c r="N9" s="17">
        <f>L9*M9</f>
        <v>16000</v>
      </c>
      <c r="O9" s="17">
        <f>L9-N9</f>
        <v>16000</v>
      </c>
      <c r="P9" s="18"/>
      <c r="Q9" s="17">
        <f>SUM(Q10:Q14)</f>
        <v>35500</v>
      </c>
      <c r="R9" s="108">
        <v>0.5</v>
      </c>
      <c r="S9" s="17">
        <f>Q9*R9</f>
        <v>17750</v>
      </c>
      <c r="T9" s="17">
        <f>Q9-S9</f>
        <v>17750</v>
      </c>
      <c r="U9" s="14" t="s">
        <v>36</v>
      </c>
    </row>
    <row r="10" spans="1:21" s="3" customFormat="1" ht="14.25" x14ac:dyDescent="0.45">
      <c r="C10" s="19"/>
      <c r="D10" s="30" t="s">
        <v>49</v>
      </c>
      <c r="E10" s="76">
        <v>1000</v>
      </c>
      <c r="F10" s="109"/>
      <c r="G10" s="4"/>
      <c r="H10" s="4"/>
      <c r="I10" s="4"/>
      <c r="J10" s="76">
        <v>13000</v>
      </c>
      <c r="K10" s="4"/>
      <c r="L10" s="76">
        <v>14000</v>
      </c>
      <c r="M10" s="109"/>
      <c r="N10" s="4"/>
      <c r="O10" s="4"/>
      <c r="P10" s="4"/>
      <c r="Q10" s="76">
        <v>14500</v>
      </c>
      <c r="R10" s="109"/>
      <c r="S10" s="4"/>
      <c r="T10" s="4"/>
      <c r="U10" s="38" t="s">
        <v>9</v>
      </c>
    </row>
    <row r="11" spans="1:21" s="3" customFormat="1" ht="14.25" x14ac:dyDescent="0.45">
      <c r="C11" s="19"/>
      <c r="D11" s="30" t="s">
        <v>50</v>
      </c>
      <c r="E11" s="76">
        <v>10000</v>
      </c>
      <c r="F11" s="109"/>
      <c r="G11" s="4"/>
      <c r="H11" s="4"/>
      <c r="I11" s="4"/>
      <c r="J11" s="76"/>
      <c r="K11" s="4"/>
      <c r="L11" s="76">
        <v>10000</v>
      </c>
      <c r="M11" s="109"/>
      <c r="N11" s="4"/>
      <c r="O11" s="4"/>
      <c r="P11" s="4"/>
      <c r="Q11" s="76">
        <v>18000</v>
      </c>
      <c r="R11" s="109"/>
      <c r="S11" s="4"/>
      <c r="T11" s="4"/>
      <c r="U11" s="38" t="s">
        <v>9</v>
      </c>
    </row>
    <row r="12" spans="1:21" s="3" customFormat="1" ht="14.25" x14ac:dyDescent="0.45">
      <c r="C12" s="19"/>
      <c r="D12" s="30" t="s">
        <v>51</v>
      </c>
      <c r="E12" s="76">
        <v>6000</v>
      </c>
      <c r="F12" s="109"/>
      <c r="G12" s="4"/>
      <c r="H12" s="4"/>
      <c r="I12" s="4"/>
      <c r="J12" s="76"/>
      <c r="K12" s="4"/>
      <c r="L12" s="76">
        <v>4500</v>
      </c>
      <c r="M12" s="109"/>
      <c r="N12" s="4"/>
      <c r="O12" s="4"/>
      <c r="P12" s="4"/>
      <c r="Q12" s="76">
        <v>1000</v>
      </c>
      <c r="R12" s="109"/>
      <c r="S12" s="4"/>
      <c r="T12" s="4"/>
      <c r="U12" s="38" t="s">
        <v>9</v>
      </c>
    </row>
    <row r="13" spans="1:21" s="3" customFormat="1" ht="14.25" x14ac:dyDescent="0.45">
      <c r="C13" s="19"/>
      <c r="D13" s="30" t="s">
        <v>52</v>
      </c>
      <c r="E13" s="76">
        <v>1000</v>
      </c>
      <c r="F13" s="109"/>
      <c r="G13" s="4"/>
      <c r="H13" s="4"/>
      <c r="I13" s="4"/>
      <c r="J13" s="76"/>
      <c r="K13" s="4"/>
      <c r="L13" s="76">
        <v>2500</v>
      </c>
      <c r="M13" s="109"/>
      <c r="N13" s="4"/>
      <c r="O13" s="4"/>
      <c r="P13" s="4"/>
      <c r="Q13" s="76">
        <v>1000</v>
      </c>
      <c r="R13" s="109"/>
      <c r="S13" s="4"/>
      <c r="T13" s="4"/>
      <c r="U13" s="38" t="s">
        <v>9</v>
      </c>
    </row>
    <row r="14" spans="1:21" s="3" customFormat="1" ht="14.25" x14ac:dyDescent="0.45">
      <c r="C14" s="19"/>
      <c r="D14" s="30" t="s">
        <v>53</v>
      </c>
      <c r="E14" s="77">
        <v>1000</v>
      </c>
      <c r="F14" s="83"/>
      <c r="G14" s="21"/>
      <c r="H14" s="21"/>
      <c r="I14" s="21"/>
      <c r="J14" s="77"/>
      <c r="K14" s="21"/>
      <c r="L14" s="77">
        <v>1000</v>
      </c>
      <c r="M14" s="83"/>
      <c r="N14" s="21"/>
      <c r="O14" s="21"/>
      <c r="P14" s="21"/>
      <c r="Q14" s="77">
        <v>1000</v>
      </c>
      <c r="R14" s="83"/>
      <c r="S14" s="21"/>
      <c r="T14" s="21"/>
      <c r="U14" s="38" t="s">
        <v>9</v>
      </c>
    </row>
    <row r="15" spans="1:21" s="14" customFormat="1" ht="14.25" x14ac:dyDescent="0.45">
      <c r="C15" s="16" t="s">
        <v>96</v>
      </c>
      <c r="D15" s="16"/>
      <c r="E15" s="17">
        <f>SUM(E16:E20)</f>
        <v>17000</v>
      </c>
      <c r="F15" s="108">
        <v>0.05</v>
      </c>
      <c r="G15" s="17">
        <f>E15*F15</f>
        <v>850</v>
      </c>
      <c r="H15" s="17">
        <f>E15-G15</f>
        <v>16150</v>
      </c>
      <c r="I15" s="18"/>
      <c r="J15" s="17">
        <f>SUM(J16:J20)</f>
        <v>0</v>
      </c>
      <c r="K15" s="18"/>
      <c r="L15" s="17">
        <f>SUM(L16:L20)</f>
        <v>18000</v>
      </c>
      <c r="M15" s="108">
        <v>0.05</v>
      </c>
      <c r="N15" s="17">
        <f>L15*M15</f>
        <v>900</v>
      </c>
      <c r="O15" s="17">
        <f>L15-N15</f>
        <v>17100</v>
      </c>
      <c r="P15" s="18"/>
      <c r="Q15" s="17">
        <f>SUM(Q16:Q20)</f>
        <v>17000</v>
      </c>
      <c r="R15" s="108">
        <v>0.05</v>
      </c>
      <c r="S15" s="17">
        <f>Q15*R15</f>
        <v>850</v>
      </c>
      <c r="T15" s="17">
        <f>Q15-S15</f>
        <v>16150</v>
      </c>
      <c r="U15" s="14" t="s">
        <v>36</v>
      </c>
    </row>
    <row r="16" spans="1:21" s="3" customFormat="1" ht="14.25" x14ac:dyDescent="0.45">
      <c r="C16" s="19"/>
      <c r="D16" s="30" t="s">
        <v>49</v>
      </c>
      <c r="E16" s="76">
        <v>6000</v>
      </c>
      <c r="F16" s="109"/>
      <c r="G16" s="4"/>
      <c r="H16" s="4"/>
      <c r="I16" s="4"/>
      <c r="J16" s="76"/>
      <c r="K16" s="4"/>
      <c r="L16" s="76">
        <v>6000</v>
      </c>
      <c r="M16" s="109"/>
      <c r="N16" s="4"/>
      <c r="O16" s="4"/>
      <c r="P16" s="4"/>
      <c r="Q16" s="76">
        <v>6000</v>
      </c>
      <c r="R16" s="109"/>
      <c r="S16" s="4"/>
      <c r="T16" s="4"/>
      <c r="U16" s="38" t="s">
        <v>9</v>
      </c>
    </row>
    <row r="17" spans="3:21" s="3" customFormat="1" ht="14.25" x14ac:dyDescent="0.45">
      <c r="C17" s="19"/>
      <c r="D17" s="30" t="s">
        <v>50</v>
      </c>
      <c r="E17" s="76">
        <v>5000</v>
      </c>
      <c r="F17" s="109"/>
      <c r="G17" s="4"/>
      <c r="H17" s="4"/>
      <c r="I17" s="4"/>
      <c r="J17" s="76"/>
      <c r="K17" s="4"/>
      <c r="L17" s="76">
        <v>5500</v>
      </c>
      <c r="M17" s="109"/>
      <c r="N17" s="4"/>
      <c r="O17" s="4"/>
      <c r="P17" s="4"/>
      <c r="Q17" s="76">
        <v>5000</v>
      </c>
      <c r="R17" s="109"/>
      <c r="S17" s="4"/>
      <c r="T17" s="4"/>
      <c r="U17" s="38" t="s">
        <v>9</v>
      </c>
    </row>
    <row r="18" spans="3:21" s="3" customFormat="1" ht="14.25" x14ac:dyDescent="0.45">
      <c r="C18" s="19"/>
      <c r="D18" s="30" t="s">
        <v>51</v>
      </c>
      <c r="E18" s="76">
        <v>2000</v>
      </c>
      <c r="F18" s="109"/>
      <c r="G18" s="4"/>
      <c r="H18" s="4"/>
      <c r="I18" s="4"/>
      <c r="J18" s="76"/>
      <c r="K18" s="4"/>
      <c r="L18" s="76">
        <v>2500</v>
      </c>
      <c r="M18" s="109"/>
      <c r="N18" s="4"/>
      <c r="O18" s="4"/>
      <c r="P18" s="4"/>
      <c r="Q18" s="76">
        <v>1850</v>
      </c>
      <c r="R18" s="109"/>
      <c r="S18" s="4"/>
      <c r="T18" s="4"/>
      <c r="U18" s="38" t="s">
        <v>9</v>
      </c>
    </row>
    <row r="19" spans="3:21" s="3" customFormat="1" ht="14.25" x14ac:dyDescent="0.45">
      <c r="C19" s="19"/>
      <c r="D19" s="30" t="s">
        <v>52</v>
      </c>
      <c r="E19" s="76">
        <v>2000</v>
      </c>
      <c r="F19" s="109"/>
      <c r="G19" s="4"/>
      <c r="H19" s="4"/>
      <c r="I19" s="4"/>
      <c r="J19" s="76"/>
      <c r="K19" s="4"/>
      <c r="L19" s="76">
        <v>2000</v>
      </c>
      <c r="M19" s="109"/>
      <c r="N19" s="4"/>
      <c r="O19" s="4"/>
      <c r="P19" s="4"/>
      <c r="Q19" s="76">
        <v>2150</v>
      </c>
      <c r="R19" s="109"/>
      <c r="S19" s="4"/>
      <c r="T19" s="4"/>
      <c r="U19" s="38" t="s">
        <v>9</v>
      </c>
    </row>
    <row r="20" spans="3:21" s="3" customFormat="1" ht="14.25" x14ac:dyDescent="0.45">
      <c r="C20" s="19"/>
      <c r="D20" s="30" t="s">
        <v>53</v>
      </c>
      <c r="E20" s="77">
        <v>2000</v>
      </c>
      <c r="F20" s="83"/>
      <c r="G20" s="21"/>
      <c r="H20" s="21"/>
      <c r="I20" s="21"/>
      <c r="J20" s="77"/>
      <c r="K20" s="21"/>
      <c r="L20" s="77">
        <v>2000</v>
      </c>
      <c r="M20" s="83"/>
      <c r="N20" s="21"/>
      <c r="O20" s="21"/>
      <c r="P20" s="21"/>
      <c r="Q20" s="77">
        <v>2000</v>
      </c>
      <c r="R20" s="83"/>
      <c r="S20" s="21"/>
      <c r="T20" s="21"/>
      <c r="U20" s="38" t="s">
        <v>9</v>
      </c>
    </row>
    <row r="21" spans="3:21" s="14" customFormat="1" ht="14.25" x14ac:dyDescent="0.45">
      <c r="C21" s="16" t="s">
        <v>97</v>
      </c>
      <c r="D21" s="16"/>
      <c r="E21" s="17">
        <f>SUM(E22:E26)</f>
        <v>17500</v>
      </c>
      <c r="F21" s="108">
        <v>0</v>
      </c>
      <c r="G21" s="17">
        <f>E21*F21</f>
        <v>0</v>
      </c>
      <c r="H21" s="17">
        <f>E21-G21</f>
        <v>17500</v>
      </c>
      <c r="I21" s="18"/>
      <c r="J21" s="17">
        <f>SUM(J22:J26)</f>
        <v>0</v>
      </c>
      <c r="K21" s="18"/>
      <c r="L21" s="17">
        <f>SUM(L22:L26)</f>
        <v>18500</v>
      </c>
      <c r="M21" s="108">
        <v>0</v>
      </c>
      <c r="N21" s="17">
        <f>L21*M21</f>
        <v>0</v>
      </c>
      <c r="O21" s="17">
        <f>L21-N21</f>
        <v>18500</v>
      </c>
      <c r="P21" s="18"/>
      <c r="Q21" s="17">
        <f>SUM(Q22:Q26)</f>
        <v>17500</v>
      </c>
      <c r="R21" s="108">
        <v>0.05</v>
      </c>
      <c r="S21" s="17">
        <f>Q21*R21</f>
        <v>875</v>
      </c>
      <c r="T21" s="17">
        <f>Q21-S21</f>
        <v>16625</v>
      </c>
      <c r="U21" s="14" t="s">
        <v>36</v>
      </c>
    </row>
    <row r="22" spans="3:21" s="3" customFormat="1" ht="14.25" x14ac:dyDescent="0.45">
      <c r="C22" s="19"/>
      <c r="D22" s="30" t="s">
        <v>49</v>
      </c>
      <c r="E22" s="76">
        <v>500</v>
      </c>
      <c r="F22" s="109"/>
      <c r="G22" s="4"/>
      <c r="H22" s="4"/>
      <c r="I22" s="4"/>
      <c r="J22" s="76"/>
      <c r="K22" s="4"/>
      <c r="L22" s="76">
        <v>500</v>
      </c>
      <c r="M22" s="109"/>
      <c r="N22" s="4"/>
      <c r="O22" s="4"/>
      <c r="P22" s="4"/>
      <c r="Q22" s="76">
        <v>500</v>
      </c>
      <c r="R22" s="109"/>
      <c r="S22" s="4"/>
      <c r="T22" s="4"/>
      <c r="U22" s="38" t="s">
        <v>9</v>
      </c>
    </row>
    <row r="23" spans="3:21" s="3" customFormat="1" ht="14.25" x14ac:dyDescent="0.45">
      <c r="C23" s="19"/>
      <c r="D23" s="30" t="s">
        <v>50</v>
      </c>
      <c r="E23" s="76">
        <v>5000</v>
      </c>
      <c r="F23" s="109"/>
      <c r="G23" s="4"/>
      <c r="H23" s="4"/>
      <c r="I23" s="4"/>
      <c r="J23" s="76"/>
      <c r="K23" s="4"/>
      <c r="L23" s="76">
        <v>5000</v>
      </c>
      <c r="M23" s="109"/>
      <c r="N23" s="4"/>
      <c r="O23" s="4"/>
      <c r="P23" s="4"/>
      <c r="Q23" s="76">
        <v>5000</v>
      </c>
      <c r="R23" s="109"/>
      <c r="S23" s="4"/>
      <c r="T23" s="4"/>
      <c r="U23" s="38" t="s">
        <v>9</v>
      </c>
    </row>
    <row r="24" spans="3:21" s="3" customFormat="1" ht="14.25" x14ac:dyDescent="0.45">
      <c r="C24" s="19"/>
      <c r="D24" s="30" t="s">
        <v>51</v>
      </c>
      <c r="E24" s="76">
        <v>8000</v>
      </c>
      <c r="F24" s="109"/>
      <c r="G24" s="4"/>
      <c r="H24" s="4"/>
      <c r="I24" s="4"/>
      <c r="J24" s="76"/>
      <c r="K24" s="4"/>
      <c r="L24" s="76">
        <v>8000</v>
      </c>
      <c r="M24" s="109"/>
      <c r="N24" s="4"/>
      <c r="O24" s="4"/>
      <c r="P24" s="4"/>
      <c r="Q24" s="76">
        <v>8020</v>
      </c>
      <c r="R24" s="109"/>
      <c r="S24" s="4"/>
      <c r="T24" s="4"/>
      <c r="U24" s="38" t="s">
        <v>9</v>
      </c>
    </row>
    <row r="25" spans="3:21" s="3" customFormat="1" ht="14.25" x14ac:dyDescent="0.45">
      <c r="C25" s="19"/>
      <c r="D25" s="30" t="s">
        <v>52</v>
      </c>
      <c r="E25" s="76">
        <v>2000</v>
      </c>
      <c r="F25" s="109"/>
      <c r="G25" s="4"/>
      <c r="H25" s="4"/>
      <c r="I25" s="4"/>
      <c r="J25" s="76"/>
      <c r="K25" s="4"/>
      <c r="L25" s="76">
        <v>3000</v>
      </c>
      <c r="M25" s="109"/>
      <c r="N25" s="4"/>
      <c r="O25" s="4"/>
      <c r="P25" s="4"/>
      <c r="Q25" s="76">
        <v>1980</v>
      </c>
      <c r="R25" s="109"/>
      <c r="S25" s="4"/>
      <c r="T25" s="4"/>
      <c r="U25" s="38" t="s">
        <v>9</v>
      </c>
    </row>
    <row r="26" spans="3:21" s="3" customFormat="1" ht="14.25" x14ac:dyDescent="0.45">
      <c r="C26" s="19"/>
      <c r="D26" s="30" t="s">
        <v>53</v>
      </c>
      <c r="E26" s="77">
        <v>2000</v>
      </c>
      <c r="F26" s="83"/>
      <c r="G26" s="21"/>
      <c r="H26" s="21"/>
      <c r="I26" s="21"/>
      <c r="J26" s="77"/>
      <c r="K26" s="21"/>
      <c r="L26" s="77">
        <v>2000</v>
      </c>
      <c r="M26" s="83"/>
      <c r="N26" s="21"/>
      <c r="O26" s="21"/>
      <c r="P26" s="21"/>
      <c r="Q26" s="77">
        <v>2000</v>
      </c>
      <c r="R26" s="83"/>
      <c r="S26" s="21"/>
      <c r="T26" s="21"/>
      <c r="U26" s="38" t="s">
        <v>9</v>
      </c>
    </row>
    <row r="27" spans="3:21" s="14" customFormat="1" ht="14.25" x14ac:dyDescent="0.45">
      <c r="C27" s="16" t="s">
        <v>22</v>
      </c>
      <c r="D27" s="16"/>
      <c r="E27" s="17">
        <f>SUM(E28:E32)</f>
        <v>5000</v>
      </c>
      <c r="F27" s="108">
        <v>0.25</v>
      </c>
      <c r="G27" s="17">
        <f>E27*F27</f>
        <v>1250</v>
      </c>
      <c r="H27" s="17">
        <f>E27-G27</f>
        <v>3750</v>
      </c>
      <c r="I27" s="18"/>
      <c r="J27" s="17">
        <f>SUM(J28:J32)</f>
        <v>0</v>
      </c>
      <c r="K27" s="18"/>
      <c r="L27" s="17">
        <f>SUM(L28:L32)</f>
        <v>4100</v>
      </c>
      <c r="M27" s="108">
        <v>0.25</v>
      </c>
      <c r="N27" s="17">
        <f>L27*M27</f>
        <v>1025</v>
      </c>
      <c r="O27" s="17">
        <f>L27-N27</f>
        <v>3075</v>
      </c>
      <c r="P27" s="18"/>
      <c r="Q27" s="17">
        <f>SUM(Q28:Q32)</f>
        <v>4100</v>
      </c>
      <c r="R27" s="108">
        <v>0.25</v>
      </c>
      <c r="S27" s="17">
        <f>Q27*R27</f>
        <v>1025</v>
      </c>
      <c r="T27" s="17">
        <f>Q27-S27</f>
        <v>3075</v>
      </c>
      <c r="U27" s="14" t="s">
        <v>36</v>
      </c>
    </row>
    <row r="28" spans="3:21" s="3" customFormat="1" ht="14.25" x14ac:dyDescent="0.45">
      <c r="C28" s="19"/>
      <c r="D28" s="30" t="s">
        <v>49</v>
      </c>
      <c r="E28" s="76">
        <v>3000</v>
      </c>
      <c r="F28" s="109"/>
      <c r="G28" s="4"/>
      <c r="H28" s="4"/>
      <c r="I28" s="4"/>
      <c r="J28" s="76"/>
      <c r="K28" s="4"/>
      <c r="L28" s="76">
        <v>3000</v>
      </c>
      <c r="M28" s="109"/>
      <c r="N28" s="4"/>
      <c r="O28" s="4"/>
      <c r="P28" s="4"/>
      <c r="Q28" s="76">
        <v>3000</v>
      </c>
      <c r="R28" s="109"/>
      <c r="S28" s="4"/>
      <c r="T28" s="4"/>
      <c r="U28" s="38" t="s">
        <v>9</v>
      </c>
    </row>
    <row r="29" spans="3:21" s="3" customFormat="1" ht="14.25" x14ac:dyDescent="0.45">
      <c r="C29" s="19"/>
      <c r="D29" s="30" t="s">
        <v>50</v>
      </c>
      <c r="E29" s="76"/>
      <c r="F29" s="109"/>
      <c r="G29" s="4"/>
      <c r="H29" s="4"/>
      <c r="I29" s="4"/>
      <c r="J29" s="76"/>
      <c r="K29" s="4"/>
      <c r="L29" s="76"/>
      <c r="M29" s="109"/>
      <c r="N29" s="4"/>
      <c r="O29" s="4"/>
      <c r="P29" s="4"/>
      <c r="Q29" s="76"/>
      <c r="R29" s="109"/>
      <c r="S29" s="4"/>
      <c r="T29" s="4"/>
      <c r="U29" s="38" t="s">
        <v>9</v>
      </c>
    </row>
    <row r="30" spans="3:21" s="3" customFormat="1" ht="14.25" x14ac:dyDescent="0.45">
      <c r="C30" s="19"/>
      <c r="D30" s="30" t="s">
        <v>51</v>
      </c>
      <c r="E30" s="76"/>
      <c r="F30" s="109"/>
      <c r="G30" s="4"/>
      <c r="H30" s="4"/>
      <c r="I30" s="4"/>
      <c r="J30" s="76"/>
      <c r="K30" s="4"/>
      <c r="L30" s="76"/>
      <c r="M30" s="109"/>
      <c r="N30" s="4"/>
      <c r="O30" s="4"/>
      <c r="P30" s="4"/>
      <c r="Q30" s="76"/>
      <c r="R30" s="109"/>
      <c r="S30" s="4"/>
      <c r="T30" s="4"/>
      <c r="U30" s="38" t="s">
        <v>9</v>
      </c>
    </row>
    <row r="31" spans="3:21" s="3" customFormat="1" ht="14.25" x14ac:dyDescent="0.45">
      <c r="C31" s="19"/>
      <c r="D31" s="30" t="s">
        <v>52</v>
      </c>
      <c r="E31" s="76"/>
      <c r="F31" s="109"/>
      <c r="G31" s="4"/>
      <c r="H31" s="4"/>
      <c r="I31" s="4"/>
      <c r="J31" s="76"/>
      <c r="K31" s="4"/>
      <c r="L31" s="76"/>
      <c r="M31" s="109"/>
      <c r="N31" s="4"/>
      <c r="O31" s="4"/>
      <c r="P31" s="4"/>
      <c r="Q31" s="76"/>
      <c r="R31" s="109"/>
      <c r="S31" s="4"/>
      <c r="T31" s="4"/>
      <c r="U31" s="38" t="s">
        <v>9</v>
      </c>
    </row>
    <row r="32" spans="3:21" s="3" customFormat="1" ht="14.25" x14ac:dyDescent="0.45">
      <c r="C32" s="19"/>
      <c r="D32" s="30" t="s">
        <v>53</v>
      </c>
      <c r="E32" s="77">
        <v>2000</v>
      </c>
      <c r="F32" s="83"/>
      <c r="G32" s="21"/>
      <c r="H32" s="21"/>
      <c r="I32" s="21"/>
      <c r="J32" s="77"/>
      <c r="K32" s="21"/>
      <c r="L32" s="77">
        <v>1100</v>
      </c>
      <c r="M32" s="83"/>
      <c r="N32" s="21"/>
      <c r="O32" s="21"/>
      <c r="P32" s="21"/>
      <c r="Q32" s="77">
        <v>1100</v>
      </c>
      <c r="R32" s="83"/>
      <c r="S32" s="21"/>
      <c r="T32" s="21"/>
      <c r="U32" s="38" t="s">
        <v>9</v>
      </c>
    </row>
    <row r="33" spans="1:21" s="2" customFormat="1" ht="14.65" thickBot="1" x14ac:dyDescent="0.5">
      <c r="B33" s="2" t="s">
        <v>79</v>
      </c>
      <c r="E33" s="58">
        <f>E9+E15+E21+E27</f>
        <v>58500</v>
      </c>
      <c r="F33" s="110"/>
      <c r="G33" s="105">
        <f>G9+G15+G21+G27</f>
        <v>11600</v>
      </c>
      <c r="H33" s="105">
        <f>H9+H15+H21+H27</f>
        <v>46900</v>
      </c>
      <c r="I33" s="57"/>
      <c r="J33" s="58">
        <f t="shared" ref="J33" si="0">J9+J15+J21+J27</f>
        <v>13000</v>
      </c>
      <c r="K33" s="57"/>
      <c r="L33" s="58">
        <f t="shared" ref="L33" si="1">L9+L15+L21+L27</f>
        <v>72600</v>
      </c>
      <c r="M33" s="110"/>
      <c r="N33" s="105">
        <f>N9+N15+N21+N27</f>
        <v>17925</v>
      </c>
      <c r="O33" s="105">
        <f>O9+O15+O21+O27</f>
        <v>54675</v>
      </c>
      <c r="P33" s="57"/>
      <c r="Q33" s="58">
        <f t="shared" ref="Q33" si="2">Q9+Q15+Q21+Q27</f>
        <v>74100</v>
      </c>
      <c r="R33" s="110"/>
      <c r="S33" s="105">
        <f>S9+S15+S21+S27</f>
        <v>20500</v>
      </c>
      <c r="T33" s="105">
        <f>T9+T15+T21+T27</f>
        <v>53600</v>
      </c>
    </row>
    <row r="34" spans="1:21" s="3" customFormat="1" ht="14.65" thickTop="1" x14ac:dyDescent="0.45">
      <c r="E34" s="22"/>
      <c r="F34" s="109"/>
      <c r="G34" s="4"/>
      <c r="H34" s="4"/>
      <c r="I34" s="4"/>
      <c r="J34" s="22"/>
      <c r="K34" s="4"/>
      <c r="L34" s="22"/>
      <c r="M34" s="109"/>
      <c r="N34" s="4"/>
      <c r="O34" s="4"/>
      <c r="P34" s="4"/>
      <c r="Q34" s="22"/>
      <c r="R34" s="109"/>
      <c r="S34" s="4"/>
      <c r="T34" s="4"/>
    </row>
    <row r="35" spans="1:21" s="3" customFormat="1" ht="14.25" x14ac:dyDescent="0.45">
      <c r="A35" s="2"/>
      <c r="B35" s="2" t="s">
        <v>20</v>
      </c>
      <c r="C35" s="2"/>
      <c r="E35" s="15"/>
      <c r="F35" s="109"/>
      <c r="G35" s="4"/>
      <c r="H35" s="4"/>
      <c r="I35" s="4"/>
      <c r="J35" s="15"/>
      <c r="K35" s="4"/>
      <c r="L35" s="15"/>
      <c r="M35" s="109"/>
      <c r="N35" s="4"/>
      <c r="O35" s="4"/>
      <c r="P35" s="4"/>
      <c r="Q35" s="15"/>
      <c r="R35" s="109"/>
      <c r="S35" s="4"/>
      <c r="T35" s="4"/>
    </row>
    <row r="36" spans="1:21" s="14" customFormat="1" ht="14.25" x14ac:dyDescent="0.45">
      <c r="C36" s="16" t="s">
        <v>2</v>
      </c>
      <c r="D36" s="16"/>
      <c r="E36" s="17">
        <f>SUM(E37:E41)</f>
        <v>10500</v>
      </c>
      <c r="F36" s="108">
        <v>0.8</v>
      </c>
      <c r="G36" s="17">
        <f>E36*F36</f>
        <v>8400</v>
      </c>
      <c r="H36" s="17">
        <f>E36-G36</f>
        <v>2100</v>
      </c>
      <c r="I36" s="18"/>
      <c r="J36" s="17">
        <f>SUM(J37:J41)</f>
        <v>10000</v>
      </c>
      <c r="K36" s="18"/>
      <c r="L36" s="17">
        <f>SUM(L37:L41)</f>
        <v>20500</v>
      </c>
      <c r="M36" s="108">
        <v>0.8</v>
      </c>
      <c r="N36" s="17">
        <f>L36*M36</f>
        <v>16400</v>
      </c>
      <c r="O36" s="17">
        <f>L36-N36</f>
        <v>4100</v>
      </c>
      <c r="P36" s="18"/>
      <c r="Q36" s="17">
        <f>SUM(Q37:Q41)</f>
        <v>19500</v>
      </c>
      <c r="R36" s="108">
        <v>0.8</v>
      </c>
      <c r="S36" s="17">
        <f>Q36*R36</f>
        <v>15600</v>
      </c>
      <c r="T36" s="17">
        <f>Q36-S36</f>
        <v>3900</v>
      </c>
      <c r="U36" s="14" t="s">
        <v>36</v>
      </c>
    </row>
    <row r="37" spans="1:21" s="3" customFormat="1" ht="14.25" x14ac:dyDescent="0.45">
      <c r="C37" s="19"/>
      <c r="D37" s="30" t="s">
        <v>49</v>
      </c>
      <c r="E37" s="76">
        <v>100</v>
      </c>
      <c r="F37" s="109"/>
      <c r="G37" s="4"/>
      <c r="H37" s="4"/>
      <c r="I37" s="4"/>
      <c r="J37" s="76"/>
      <c r="K37" s="4"/>
      <c r="L37" s="76">
        <v>100</v>
      </c>
      <c r="M37" s="109"/>
      <c r="N37" s="4"/>
      <c r="O37" s="4"/>
      <c r="P37" s="4"/>
      <c r="Q37" s="76">
        <v>100</v>
      </c>
      <c r="R37" s="109"/>
      <c r="S37" s="4"/>
      <c r="T37" s="4"/>
      <c r="U37" s="38" t="s">
        <v>9</v>
      </c>
    </row>
    <row r="38" spans="1:21" s="3" customFormat="1" ht="14.25" x14ac:dyDescent="0.45">
      <c r="C38" s="19"/>
      <c r="D38" s="30" t="s">
        <v>50</v>
      </c>
      <c r="E38" s="76">
        <v>100</v>
      </c>
      <c r="F38" s="109"/>
      <c r="G38" s="4"/>
      <c r="H38" s="4"/>
      <c r="I38" s="4"/>
      <c r="J38" s="76"/>
      <c r="K38" s="4"/>
      <c r="L38" s="76">
        <v>100</v>
      </c>
      <c r="M38" s="109"/>
      <c r="N38" s="4"/>
      <c r="O38" s="4"/>
      <c r="P38" s="4"/>
      <c r="Q38" s="76">
        <v>100</v>
      </c>
      <c r="R38" s="109"/>
      <c r="S38" s="4"/>
      <c r="T38" s="4"/>
      <c r="U38" s="38" t="s">
        <v>9</v>
      </c>
    </row>
    <row r="39" spans="1:21" s="3" customFormat="1" ht="14.25" x14ac:dyDescent="0.45">
      <c r="C39" s="19"/>
      <c r="D39" s="30" t="s">
        <v>51</v>
      </c>
      <c r="E39" s="76">
        <v>10000</v>
      </c>
      <c r="F39" s="109"/>
      <c r="G39" s="4"/>
      <c r="H39" s="4"/>
      <c r="I39" s="4"/>
      <c r="J39" s="76">
        <v>10000</v>
      </c>
      <c r="K39" s="4"/>
      <c r="L39" s="76">
        <v>20000</v>
      </c>
      <c r="M39" s="109"/>
      <c r="N39" s="4"/>
      <c r="O39" s="4"/>
      <c r="P39" s="4"/>
      <c r="Q39" s="76">
        <v>19000</v>
      </c>
      <c r="R39" s="109"/>
      <c r="S39" s="4"/>
      <c r="T39" s="4"/>
      <c r="U39" s="38" t="s">
        <v>9</v>
      </c>
    </row>
    <row r="40" spans="1:21" s="3" customFormat="1" ht="14.25" x14ac:dyDescent="0.45">
      <c r="C40" s="19"/>
      <c r="D40" s="30" t="s">
        <v>52</v>
      </c>
      <c r="E40" s="76">
        <v>100</v>
      </c>
      <c r="F40" s="109"/>
      <c r="G40" s="4"/>
      <c r="H40" s="4"/>
      <c r="I40" s="4"/>
      <c r="J40" s="76"/>
      <c r="K40" s="4"/>
      <c r="L40" s="76">
        <v>100</v>
      </c>
      <c r="M40" s="109"/>
      <c r="N40" s="4"/>
      <c r="O40" s="4"/>
      <c r="P40" s="4"/>
      <c r="Q40" s="76">
        <v>100</v>
      </c>
      <c r="R40" s="109"/>
      <c r="S40" s="4"/>
      <c r="T40" s="4"/>
      <c r="U40" s="38" t="s">
        <v>9</v>
      </c>
    </row>
    <row r="41" spans="1:21" s="3" customFormat="1" ht="14.25" x14ac:dyDescent="0.45">
      <c r="C41" s="19"/>
      <c r="D41" s="30" t="s">
        <v>53</v>
      </c>
      <c r="E41" s="77">
        <v>200</v>
      </c>
      <c r="F41" s="83"/>
      <c r="G41" s="21"/>
      <c r="H41" s="21"/>
      <c r="I41" s="21"/>
      <c r="J41" s="77"/>
      <c r="K41" s="21"/>
      <c r="L41" s="77">
        <v>200</v>
      </c>
      <c r="M41" s="83"/>
      <c r="N41" s="21"/>
      <c r="O41" s="21"/>
      <c r="P41" s="21"/>
      <c r="Q41" s="77">
        <v>200</v>
      </c>
      <c r="R41" s="83"/>
      <c r="S41" s="21"/>
      <c r="T41" s="21"/>
      <c r="U41" s="38" t="s">
        <v>9</v>
      </c>
    </row>
    <row r="42" spans="1:21" s="14" customFormat="1" ht="14.25" x14ac:dyDescent="0.45">
      <c r="C42" s="16" t="s">
        <v>1</v>
      </c>
      <c r="D42" s="16"/>
      <c r="E42" s="17">
        <f>SUM(E43:E47)</f>
        <v>1750</v>
      </c>
      <c r="F42" s="108">
        <v>1</v>
      </c>
      <c r="G42" s="17">
        <f>E42*F42</f>
        <v>1750</v>
      </c>
      <c r="H42" s="17">
        <f>E42-G42</f>
        <v>0</v>
      </c>
      <c r="I42" s="18"/>
      <c r="J42" s="17">
        <f>SUM(J43:J47)</f>
        <v>0</v>
      </c>
      <c r="K42" s="18"/>
      <c r="L42" s="17">
        <f>SUM(L43:L47)</f>
        <v>1750</v>
      </c>
      <c r="M42" s="108">
        <v>1</v>
      </c>
      <c r="N42" s="17">
        <f>L42*M42</f>
        <v>1750</v>
      </c>
      <c r="O42" s="17">
        <f>L42-N42</f>
        <v>0</v>
      </c>
      <c r="P42" s="18"/>
      <c r="Q42" s="17">
        <f>SUM(Q43:Q47)</f>
        <v>1750</v>
      </c>
      <c r="R42" s="108">
        <v>1</v>
      </c>
      <c r="S42" s="17">
        <f>Q42*R42</f>
        <v>1750</v>
      </c>
      <c r="T42" s="17">
        <f>Q42-S42</f>
        <v>0</v>
      </c>
      <c r="U42" s="14" t="s">
        <v>36</v>
      </c>
    </row>
    <row r="43" spans="1:21" s="3" customFormat="1" ht="14.25" x14ac:dyDescent="0.45">
      <c r="C43" s="19"/>
      <c r="D43" s="30" t="s">
        <v>49</v>
      </c>
      <c r="E43" s="76">
        <v>700</v>
      </c>
      <c r="F43" s="109"/>
      <c r="G43" s="4"/>
      <c r="H43" s="4"/>
      <c r="I43" s="4"/>
      <c r="J43" s="76"/>
      <c r="K43" s="4"/>
      <c r="L43" s="76">
        <v>700</v>
      </c>
      <c r="M43" s="109"/>
      <c r="N43" s="4"/>
      <c r="O43" s="4"/>
      <c r="P43" s="4"/>
      <c r="Q43" s="76">
        <v>753</v>
      </c>
      <c r="R43" s="109"/>
      <c r="S43" s="4"/>
      <c r="T43" s="4"/>
      <c r="U43" s="38" t="s">
        <v>9</v>
      </c>
    </row>
    <row r="44" spans="1:21" s="3" customFormat="1" ht="14.25" x14ac:dyDescent="0.45">
      <c r="C44" s="19"/>
      <c r="D44" s="30" t="s">
        <v>50</v>
      </c>
      <c r="E44" s="76">
        <v>250</v>
      </c>
      <c r="F44" s="109"/>
      <c r="G44" s="4"/>
      <c r="H44" s="4"/>
      <c r="I44" s="4"/>
      <c r="J44" s="76"/>
      <c r="K44" s="4"/>
      <c r="L44" s="76">
        <v>250</v>
      </c>
      <c r="M44" s="109"/>
      <c r="N44" s="4"/>
      <c r="O44" s="4"/>
      <c r="P44" s="4"/>
      <c r="Q44" s="76">
        <v>250</v>
      </c>
      <c r="R44" s="109"/>
      <c r="S44" s="4"/>
      <c r="T44" s="4"/>
      <c r="U44" s="38" t="s">
        <v>9</v>
      </c>
    </row>
    <row r="45" spans="1:21" s="3" customFormat="1" ht="14.25" x14ac:dyDescent="0.45">
      <c r="C45" s="19"/>
      <c r="D45" s="30" t="s">
        <v>51</v>
      </c>
      <c r="E45" s="76">
        <v>100</v>
      </c>
      <c r="F45" s="109"/>
      <c r="G45" s="4"/>
      <c r="H45" s="4"/>
      <c r="I45" s="4"/>
      <c r="J45" s="76"/>
      <c r="K45" s="4"/>
      <c r="L45" s="76">
        <v>100</v>
      </c>
      <c r="M45" s="109"/>
      <c r="N45" s="4"/>
      <c r="O45" s="4"/>
      <c r="P45" s="4"/>
      <c r="Q45" s="76">
        <v>75</v>
      </c>
      <c r="R45" s="109"/>
      <c r="S45" s="4"/>
      <c r="T45" s="4"/>
      <c r="U45" s="38" t="s">
        <v>9</v>
      </c>
    </row>
    <row r="46" spans="1:21" s="3" customFormat="1" ht="14.25" x14ac:dyDescent="0.45">
      <c r="C46" s="19"/>
      <c r="D46" s="30" t="s">
        <v>52</v>
      </c>
      <c r="E46" s="76">
        <v>100</v>
      </c>
      <c r="F46" s="109"/>
      <c r="G46" s="4"/>
      <c r="H46" s="4"/>
      <c r="I46" s="4"/>
      <c r="J46" s="76"/>
      <c r="K46" s="4"/>
      <c r="L46" s="76">
        <v>100</v>
      </c>
      <c r="M46" s="109"/>
      <c r="N46" s="4"/>
      <c r="O46" s="4"/>
      <c r="P46" s="4"/>
      <c r="Q46" s="76">
        <v>125</v>
      </c>
      <c r="R46" s="109"/>
      <c r="S46" s="4"/>
      <c r="T46" s="4"/>
      <c r="U46" s="38" t="s">
        <v>9</v>
      </c>
    </row>
    <row r="47" spans="1:21" s="3" customFormat="1" ht="14.25" x14ac:dyDescent="0.45">
      <c r="C47" s="19"/>
      <c r="D47" s="30" t="s">
        <v>53</v>
      </c>
      <c r="E47" s="77">
        <v>600</v>
      </c>
      <c r="F47" s="83"/>
      <c r="G47" s="21"/>
      <c r="H47" s="21"/>
      <c r="I47" s="21"/>
      <c r="J47" s="77"/>
      <c r="K47" s="21"/>
      <c r="L47" s="77">
        <v>600</v>
      </c>
      <c r="M47" s="83"/>
      <c r="N47" s="21"/>
      <c r="O47" s="21"/>
      <c r="P47" s="21"/>
      <c r="Q47" s="77">
        <v>547</v>
      </c>
      <c r="R47" s="83"/>
      <c r="S47" s="21"/>
      <c r="T47" s="21"/>
      <c r="U47" s="38" t="s">
        <v>9</v>
      </c>
    </row>
    <row r="48" spans="1:21" s="14" customFormat="1" ht="14.25" x14ac:dyDescent="0.45">
      <c r="C48" s="16" t="s">
        <v>150</v>
      </c>
      <c r="D48" s="16"/>
      <c r="E48" s="17">
        <f>SUM(E49:E53)</f>
        <v>1900</v>
      </c>
      <c r="F48" s="108">
        <v>0</v>
      </c>
      <c r="G48" s="17">
        <f>E48*F48</f>
        <v>0</v>
      </c>
      <c r="H48" s="17">
        <f>E48-G48</f>
        <v>1900</v>
      </c>
      <c r="I48" s="18"/>
      <c r="J48" s="17">
        <f>SUM(J49:J53)</f>
        <v>0</v>
      </c>
      <c r="K48" s="18"/>
      <c r="L48" s="17">
        <f>SUM(L49:L53)</f>
        <v>1900</v>
      </c>
      <c r="M48" s="108">
        <v>0</v>
      </c>
      <c r="N48" s="17">
        <f>L48*M48</f>
        <v>0</v>
      </c>
      <c r="O48" s="17">
        <f>L48-N48</f>
        <v>1900</v>
      </c>
      <c r="P48" s="18"/>
      <c r="Q48" s="17">
        <f>SUM(Q49:Q53)</f>
        <v>1900</v>
      </c>
      <c r="R48" s="108">
        <v>0</v>
      </c>
      <c r="S48" s="17">
        <f>Q48*R48</f>
        <v>0</v>
      </c>
      <c r="T48" s="17">
        <f>Q48-S48</f>
        <v>1900</v>
      </c>
      <c r="U48" s="14" t="s">
        <v>36</v>
      </c>
    </row>
    <row r="49" spans="2:21" s="14" customFormat="1" ht="14.25" x14ac:dyDescent="0.45">
      <c r="C49" s="16"/>
      <c r="D49" s="30" t="s">
        <v>49</v>
      </c>
      <c r="E49" s="76">
        <v>400</v>
      </c>
      <c r="F49" s="109"/>
      <c r="G49" s="4"/>
      <c r="H49" s="4"/>
      <c r="I49" s="4"/>
      <c r="J49" s="76"/>
      <c r="K49" s="4"/>
      <c r="L49" s="76">
        <v>400</v>
      </c>
      <c r="M49" s="109"/>
      <c r="N49" s="4"/>
      <c r="O49" s="4"/>
      <c r="P49" s="4"/>
      <c r="Q49" s="76">
        <v>400</v>
      </c>
      <c r="R49" s="109"/>
      <c r="S49" s="4"/>
      <c r="T49" s="4"/>
      <c r="U49" s="38" t="s">
        <v>9</v>
      </c>
    </row>
    <row r="50" spans="2:21" s="14" customFormat="1" ht="14.25" x14ac:dyDescent="0.45">
      <c r="C50" s="16"/>
      <c r="D50" s="30" t="s">
        <v>50</v>
      </c>
      <c r="E50" s="76">
        <v>700</v>
      </c>
      <c r="F50" s="109"/>
      <c r="G50" s="4"/>
      <c r="H50" s="4"/>
      <c r="I50" s="4"/>
      <c r="J50" s="76"/>
      <c r="K50" s="4"/>
      <c r="L50" s="76">
        <v>700</v>
      </c>
      <c r="M50" s="109"/>
      <c r="N50" s="4"/>
      <c r="O50" s="4"/>
      <c r="P50" s="4"/>
      <c r="Q50" s="76">
        <v>700</v>
      </c>
      <c r="R50" s="109"/>
      <c r="S50" s="4"/>
      <c r="T50" s="4"/>
      <c r="U50" s="38" t="s">
        <v>9</v>
      </c>
    </row>
    <row r="51" spans="2:21" s="14" customFormat="1" ht="14.25" x14ac:dyDescent="0.45">
      <c r="C51" s="16"/>
      <c r="D51" s="30" t="s">
        <v>51</v>
      </c>
      <c r="E51" s="76">
        <v>100</v>
      </c>
      <c r="F51" s="109"/>
      <c r="G51" s="4"/>
      <c r="H51" s="4"/>
      <c r="I51" s="4"/>
      <c r="J51" s="76"/>
      <c r="K51" s="4"/>
      <c r="L51" s="76">
        <v>100</v>
      </c>
      <c r="M51" s="109"/>
      <c r="N51" s="4"/>
      <c r="O51" s="4"/>
      <c r="P51" s="4"/>
      <c r="Q51" s="76">
        <v>120</v>
      </c>
      <c r="R51" s="109"/>
      <c r="S51" s="4"/>
      <c r="T51" s="4"/>
      <c r="U51" s="38" t="s">
        <v>9</v>
      </c>
    </row>
    <row r="52" spans="2:21" s="14" customFormat="1" ht="14.25" x14ac:dyDescent="0.45">
      <c r="C52" s="16"/>
      <c r="D52" s="30" t="s">
        <v>52</v>
      </c>
      <c r="E52" s="76">
        <v>100</v>
      </c>
      <c r="F52" s="109"/>
      <c r="G52" s="4"/>
      <c r="H52" s="4"/>
      <c r="I52" s="4"/>
      <c r="J52" s="76"/>
      <c r="K52" s="4"/>
      <c r="L52" s="76">
        <v>100</v>
      </c>
      <c r="M52" s="109"/>
      <c r="N52" s="4"/>
      <c r="O52" s="4"/>
      <c r="P52" s="4"/>
      <c r="Q52" s="76">
        <v>80</v>
      </c>
      <c r="R52" s="109"/>
      <c r="S52" s="4"/>
      <c r="T52" s="4"/>
      <c r="U52" s="38" t="s">
        <v>9</v>
      </c>
    </row>
    <row r="53" spans="2:21" s="14" customFormat="1" ht="14.25" x14ac:dyDescent="0.45">
      <c r="C53" s="16"/>
      <c r="D53" s="30" t="s">
        <v>53</v>
      </c>
      <c r="E53" s="77">
        <v>600</v>
      </c>
      <c r="F53" s="83"/>
      <c r="G53" s="21"/>
      <c r="H53" s="21"/>
      <c r="I53" s="21"/>
      <c r="J53" s="77"/>
      <c r="K53" s="21"/>
      <c r="L53" s="77">
        <v>600</v>
      </c>
      <c r="M53" s="83"/>
      <c r="N53" s="21"/>
      <c r="O53" s="21"/>
      <c r="P53" s="21"/>
      <c r="Q53" s="77">
        <v>600</v>
      </c>
      <c r="R53" s="83"/>
      <c r="S53" s="21"/>
      <c r="T53" s="21"/>
      <c r="U53" s="38" t="s">
        <v>9</v>
      </c>
    </row>
    <row r="54" spans="2:21" s="2" customFormat="1" ht="14.65" thickBot="1" x14ac:dyDescent="0.5">
      <c r="B54" s="2" t="s">
        <v>19</v>
      </c>
      <c r="E54" s="58">
        <f>E36+E42+E48</f>
        <v>14150</v>
      </c>
      <c r="F54" s="110">
        <f>G54/E54</f>
        <v>0.71731448763250882</v>
      </c>
      <c r="G54" s="105">
        <f>G36+G42+G48</f>
        <v>10150</v>
      </c>
      <c r="H54" s="105">
        <f>H36+H42+H48</f>
        <v>4000</v>
      </c>
      <c r="I54" s="57"/>
      <c r="J54" s="58">
        <f>J36+J42+J48</f>
        <v>10000</v>
      </c>
      <c r="K54" s="57"/>
      <c r="L54" s="58">
        <f>L36+L42+L48</f>
        <v>24150</v>
      </c>
      <c r="M54" s="110">
        <f>N54/L54</f>
        <v>0.75155279503105588</v>
      </c>
      <c r="N54" s="105">
        <f>N36+N42+N48</f>
        <v>18150</v>
      </c>
      <c r="O54" s="105">
        <f>O36+O42+O48</f>
        <v>6000</v>
      </c>
      <c r="P54" s="57"/>
      <c r="Q54" s="58">
        <f>Q36+Q42+Q48</f>
        <v>23150</v>
      </c>
      <c r="R54" s="110">
        <f>S54/Q54</f>
        <v>0.74946004319654425</v>
      </c>
      <c r="S54" s="105">
        <f>S36+S42+S48</f>
        <v>17350</v>
      </c>
      <c r="T54" s="105">
        <f>T36+T42+T48</f>
        <v>5800</v>
      </c>
    </row>
    <row r="55" spans="2:21" s="3" customFormat="1" ht="14.65" thickTop="1" x14ac:dyDescent="0.45">
      <c r="E55" s="23"/>
      <c r="F55" s="109"/>
      <c r="G55" s="4"/>
      <c r="H55" s="4"/>
      <c r="I55" s="4"/>
      <c r="J55" s="23"/>
      <c r="K55" s="4"/>
      <c r="L55" s="23"/>
      <c r="M55" s="109"/>
      <c r="N55" s="4"/>
      <c r="O55" s="4"/>
      <c r="P55" s="4"/>
      <c r="Q55" s="23"/>
      <c r="R55" s="109"/>
      <c r="S55" s="4"/>
      <c r="T55" s="4"/>
    </row>
    <row r="56" spans="2:21" s="2" customFormat="1" ht="14.65" thickBot="1" x14ac:dyDescent="0.5">
      <c r="B56" s="2" t="s">
        <v>13</v>
      </c>
      <c r="E56" s="58">
        <f>E33+E54</f>
        <v>72650</v>
      </c>
      <c r="F56" s="110">
        <f>G56/E56</f>
        <v>0.29938059187887128</v>
      </c>
      <c r="G56" s="105">
        <f t="shared" ref="G56:H56" si="3">G33+G54</f>
        <v>21750</v>
      </c>
      <c r="H56" s="105">
        <f t="shared" si="3"/>
        <v>50900</v>
      </c>
      <c r="I56" s="57"/>
      <c r="J56" s="58">
        <f>J33+J54</f>
        <v>23000</v>
      </c>
      <c r="K56" s="57"/>
      <c r="L56" s="58">
        <f>L33+L54</f>
        <v>96750</v>
      </c>
      <c r="M56" s="110">
        <f>N56/L56</f>
        <v>0.37286821705426354</v>
      </c>
      <c r="N56" s="105">
        <f t="shared" ref="N56:O56" si="4">N33+N54</f>
        <v>36075</v>
      </c>
      <c r="O56" s="105">
        <f t="shared" si="4"/>
        <v>60675</v>
      </c>
      <c r="P56" s="57"/>
      <c r="Q56" s="58">
        <f>Q33+Q54</f>
        <v>97250</v>
      </c>
      <c r="R56" s="110">
        <f>S56/Q56</f>
        <v>0.38920308483290489</v>
      </c>
      <c r="S56" s="105">
        <f t="shared" ref="S56:T56" si="5">S33+S54</f>
        <v>37850</v>
      </c>
      <c r="T56" s="105">
        <f t="shared" si="5"/>
        <v>59400</v>
      </c>
    </row>
    <row r="57" spans="2:21" s="2" customFormat="1" ht="14.65" thickTop="1" x14ac:dyDescent="0.45">
      <c r="C57" s="66" t="s">
        <v>11</v>
      </c>
      <c r="F57" s="111"/>
      <c r="M57" s="111"/>
      <c r="R57" s="111"/>
    </row>
    <row r="58" spans="2:21" s="2" customFormat="1" ht="14.25" x14ac:dyDescent="0.45">
      <c r="D58" s="135" t="s">
        <v>49</v>
      </c>
      <c r="E58" s="67">
        <f>E10+E16+E22+E28+E37+E43+E49</f>
        <v>11700</v>
      </c>
      <c r="F58" s="112"/>
      <c r="G58" s="72"/>
      <c r="H58" s="72"/>
      <c r="I58" s="72"/>
      <c r="J58" s="68">
        <f t="shared" ref="J58:Q62" si="6">J10+J16+J22+J28+J37+J43+J49</f>
        <v>13000</v>
      </c>
      <c r="K58" s="72"/>
      <c r="L58" s="68">
        <f t="shared" ref="L58" si="7">L10+L16+L22+L28+L37+L43+L49</f>
        <v>24700</v>
      </c>
      <c r="M58" s="112"/>
      <c r="N58" s="72"/>
      <c r="O58" s="72"/>
      <c r="P58" s="72"/>
      <c r="Q58" s="68">
        <f t="shared" ref="Q58" si="8">Q10+Q16+Q22+Q28+Q37+Q43+Q49</f>
        <v>25253</v>
      </c>
      <c r="R58" s="112"/>
      <c r="S58" s="72"/>
      <c r="T58" s="97"/>
      <c r="U58" s="38" t="s">
        <v>12</v>
      </c>
    </row>
    <row r="59" spans="2:21" s="2" customFormat="1" ht="14.25" x14ac:dyDescent="0.45">
      <c r="D59" s="135" t="s">
        <v>50</v>
      </c>
      <c r="E59" s="69">
        <f t="shared" ref="E59:E62" si="9">E11+E17+E23+E29+E38+E44+E50</f>
        <v>21050</v>
      </c>
      <c r="F59" s="113"/>
      <c r="G59" s="18"/>
      <c r="H59" s="18"/>
      <c r="I59" s="18"/>
      <c r="J59" s="65">
        <f t="shared" si="6"/>
        <v>0</v>
      </c>
      <c r="K59" s="18"/>
      <c r="L59" s="65">
        <f t="shared" si="6"/>
        <v>21550</v>
      </c>
      <c r="M59" s="113"/>
      <c r="N59" s="18"/>
      <c r="O59" s="18"/>
      <c r="P59" s="18"/>
      <c r="Q59" s="65">
        <f t="shared" si="6"/>
        <v>29050</v>
      </c>
      <c r="R59" s="113"/>
      <c r="S59" s="18"/>
      <c r="T59" s="98"/>
      <c r="U59" s="38" t="s">
        <v>12</v>
      </c>
    </row>
    <row r="60" spans="2:21" s="2" customFormat="1" ht="14.25" x14ac:dyDescent="0.45">
      <c r="D60" s="135" t="s">
        <v>51</v>
      </c>
      <c r="E60" s="69">
        <f t="shared" si="9"/>
        <v>26200</v>
      </c>
      <c r="F60" s="113"/>
      <c r="G60" s="18"/>
      <c r="H60" s="18"/>
      <c r="I60" s="18"/>
      <c r="J60" s="65">
        <f t="shared" si="6"/>
        <v>10000</v>
      </c>
      <c r="K60" s="18"/>
      <c r="L60" s="65">
        <f t="shared" si="6"/>
        <v>35200</v>
      </c>
      <c r="M60" s="113"/>
      <c r="N60" s="18"/>
      <c r="O60" s="18"/>
      <c r="P60" s="18"/>
      <c r="Q60" s="65">
        <f t="shared" si="6"/>
        <v>30065</v>
      </c>
      <c r="R60" s="113"/>
      <c r="S60" s="18"/>
      <c r="T60" s="98"/>
      <c r="U60" s="38" t="s">
        <v>12</v>
      </c>
    </row>
    <row r="61" spans="2:21" s="2" customFormat="1" ht="14.25" x14ac:dyDescent="0.45">
      <c r="D61" s="135" t="s">
        <v>52</v>
      </c>
      <c r="E61" s="69">
        <f t="shared" si="9"/>
        <v>5300</v>
      </c>
      <c r="F61" s="113"/>
      <c r="G61" s="18"/>
      <c r="H61" s="18"/>
      <c r="I61" s="18"/>
      <c r="J61" s="65">
        <f t="shared" si="6"/>
        <v>0</v>
      </c>
      <c r="K61" s="18"/>
      <c r="L61" s="65">
        <f t="shared" si="6"/>
        <v>7800</v>
      </c>
      <c r="M61" s="113"/>
      <c r="N61" s="18"/>
      <c r="O61" s="18"/>
      <c r="P61" s="18"/>
      <c r="Q61" s="65">
        <f t="shared" si="6"/>
        <v>5435</v>
      </c>
      <c r="R61" s="113"/>
      <c r="S61" s="18"/>
      <c r="T61" s="98"/>
      <c r="U61" s="38" t="s">
        <v>12</v>
      </c>
    </row>
    <row r="62" spans="2:21" ht="14.25" x14ac:dyDescent="0.45">
      <c r="D62" s="135" t="s">
        <v>53</v>
      </c>
      <c r="E62" s="70">
        <f t="shared" si="9"/>
        <v>8400</v>
      </c>
      <c r="F62" s="114"/>
      <c r="G62" s="64"/>
      <c r="H62" s="64"/>
      <c r="I62" s="64"/>
      <c r="J62" s="71">
        <f t="shared" si="6"/>
        <v>0</v>
      </c>
      <c r="K62" s="64"/>
      <c r="L62" s="71">
        <f t="shared" si="6"/>
        <v>7500</v>
      </c>
      <c r="M62" s="114"/>
      <c r="N62" s="64"/>
      <c r="O62" s="64"/>
      <c r="P62" s="64"/>
      <c r="Q62" s="71">
        <f t="shared" si="6"/>
        <v>7447</v>
      </c>
      <c r="R62" s="114"/>
      <c r="S62" s="64"/>
      <c r="T62" s="99"/>
      <c r="U62" s="38" t="s">
        <v>12</v>
      </c>
    </row>
    <row r="63" spans="2:21" s="2" customFormat="1" ht="14.25" x14ac:dyDescent="0.45">
      <c r="E63" s="24"/>
      <c r="F63" s="115"/>
      <c r="G63" s="25"/>
      <c r="H63" s="25"/>
      <c r="I63" s="25"/>
      <c r="J63" s="24"/>
      <c r="K63" s="25"/>
      <c r="L63" s="24"/>
      <c r="M63" s="115"/>
      <c r="N63" s="25"/>
      <c r="O63" s="25"/>
      <c r="P63" s="25"/>
      <c r="Q63" s="24"/>
      <c r="R63" s="115"/>
      <c r="S63" s="25"/>
      <c r="T63" s="25"/>
    </row>
    <row r="64" spans="2:21" s="2" customFormat="1" ht="14.25" x14ac:dyDescent="0.45">
      <c r="B64" s="2" t="s">
        <v>21</v>
      </c>
      <c r="E64" s="20">
        <f>'Annex 3 Budget monitoring'!B25</f>
        <v>13000</v>
      </c>
      <c r="F64" s="108">
        <v>0.72</v>
      </c>
      <c r="G64" s="17">
        <f>E64*F64</f>
        <v>9360</v>
      </c>
      <c r="H64" s="17">
        <f>E64-G64</f>
        <v>3640</v>
      </c>
      <c r="I64" s="4"/>
      <c r="J64" s="24"/>
      <c r="K64" s="24"/>
      <c r="L64" s="20">
        <f>'Annex 3 Budget monitoring'!D25</f>
        <v>2000</v>
      </c>
      <c r="M64" s="108">
        <v>1</v>
      </c>
      <c r="N64" s="17">
        <f>L64*M64</f>
        <v>2000</v>
      </c>
      <c r="O64" s="17">
        <f>L64-N64</f>
        <v>0</v>
      </c>
      <c r="P64" s="24"/>
      <c r="Q64" s="24"/>
      <c r="R64" s="24"/>
      <c r="S64" s="24"/>
      <c r="T64" s="24"/>
      <c r="U64" s="14" t="s">
        <v>36</v>
      </c>
    </row>
    <row r="65" spans="1:45" s="2" customFormat="1" ht="14.25" x14ac:dyDescent="0.45">
      <c r="D65" s="26"/>
      <c r="E65" s="26"/>
      <c r="F65" s="116"/>
      <c r="G65" s="26"/>
      <c r="H65" s="26"/>
      <c r="I65" s="26"/>
      <c r="J65" s="26"/>
      <c r="K65" s="26"/>
      <c r="L65" s="26"/>
      <c r="M65" s="116"/>
      <c r="N65" s="26"/>
      <c r="O65" s="26"/>
      <c r="P65" s="26"/>
      <c r="Q65" s="26"/>
      <c r="R65" s="116"/>
      <c r="S65" s="26"/>
      <c r="T65" s="26"/>
    </row>
    <row r="66" spans="1:45" s="2" customFormat="1" ht="14.65" thickBot="1" x14ac:dyDescent="0.5">
      <c r="A66" s="2" t="s">
        <v>17</v>
      </c>
      <c r="E66" s="58">
        <f>E56+E64</f>
        <v>85650</v>
      </c>
      <c r="F66" s="110">
        <f>G66/E66</f>
        <v>0.36322241681260947</v>
      </c>
      <c r="G66" s="105">
        <f>G56+G64</f>
        <v>31110</v>
      </c>
      <c r="H66" s="105">
        <f>H56+H64</f>
        <v>54540</v>
      </c>
      <c r="I66" s="57"/>
      <c r="J66" s="58">
        <f>J56+J64</f>
        <v>23000</v>
      </c>
      <c r="K66" s="57"/>
      <c r="L66" s="58">
        <f t="shared" ref="L66" si="10">L56+L64</f>
        <v>98750</v>
      </c>
      <c r="M66" s="110">
        <f>N66/L66</f>
        <v>0.38556962025316455</v>
      </c>
      <c r="N66" s="105">
        <f>N56+N64</f>
        <v>38075</v>
      </c>
      <c r="O66" s="105">
        <f>O56+O64</f>
        <v>60675</v>
      </c>
      <c r="P66" s="57"/>
      <c r="Q66" s="58">
        <f t="shared" ref="Q66" si="11">Q56+Q64</f>
        <v>97250</v>
      </c>
      <c r="R66" s="110">
        <f>S66/Q66</f>
        <v>0.38920308483290489</v>
      </c>
      <c r="S66" s="105">
        <f>S56+S64</f>
        <v>37850</v>
      </c>
      <c r="T66" s="105">
        <f>T56+T64</f>
        <v>59400</v>
      </c>
    </row>
    <row r="67" spans="1:45" s="2" customFormat="1" ht="14.65" thickTop="1" x14ac:dyDescent="0.45">
      <c r="E67" s="22"/>
      <c r="F67" s="109"/>
      <c r="G67" s="4"/>
      <c r="H67" s="4"/>
      <c r="I67" s="4"/>
      <c r="J67" s="22"/>
      <c r="K67" s="4"/>
      <c r="L67" s="22"/>
      <c r="M67" s="109"/>
      <c r="N67" s="4"/>
      <c r="O67" s="4"/>
      <c r="P67" s="4"/>
      <c r="Q67" s="22"/>
      <c r="R67" s="109"/>
      <c r="S67" s="4"/>
      <c r="T67" s="4"/>
    </row>
    <row r="68" spans="1:45" s="3" customFormat="1" ht="15.4" x14ac:dyDescent="0.45">
      <c r="A68" s="88"/>
      <c r="B68" s="82"/>
      <c r="C68" s="82"/>
      <c r="D68" s="82"/>
      <c r="E68" s="89"/>
      <c r="F68" s="117"/>
      <c r="G68" s="82"/>
      <c r="H68" s="82"/>
      <c r="I68" s="82"/>
      <c r="J68" s="89"/>
      <c r="K68" s="82"/>
      <c r="L68" s="89"/>
      <c r="M68" s="117"/>
      <c r="N68" s="82"/>
      <c r="O68" s="82"/>
      <c r="P68" s="82"/>
      <c r="Q68" s="89"/>
      <c r="R68" s="117"/>
      <c r="S68" s="82"/>
      <c r="T68" s="82"/>
      <c r="U68" s="6"/>
      <c r="V68" s="6"/>
      <c r="W68" s="6"/>
      <c r="X68" s="6"/>
      <c r="Y68" s="6"/>
      <c r="Z68" s="6"/>
      <c r="AA68" s="6"/>
      <c r="AB68" s="6"/>
      <c r="AC68" s="6"/>
      <c r="AD68" s="6"/>
      <c r="AE68" s="6"/>
      <c r="AF68" s="6"/>
      <c r="AG68" s="6"/>
      <c r="AH68" s="6"/>
      <c r="AI68" s="6"/>
      <c r="AJ68" s="6"/>
      <c r="AK68" s="6"/>
      <c r="AL68" s="6"/>
      <c r="AM68" s="6"/>
      <c r="AN68" s="6"/>
      <c r="AO68" s="6"/>
      <c r="AP68" s="6"/>
      <c r="AQ68" s="6"/>
      <c r="AR68" s="6"/>
      <c r="AS68" s="6"/>
    </row>
    <row r="69" spans="1:45" s="3" customFormat="1" ht="45.6" customHeight="1" x14ac:dyDescent="0.45">
      <c r="A69" s="273" t="s">
        <v>78</v>
      </c>
      <c r="B69" s="273"/>
      <c r="C69" s="273"/>
      <c r="D69" s="273"/>
      <c r="E69" s="273"/>
      <c r="F69" s="273"/>
      <c r="G69" s="273"/>
      <c r="H69" s="273"/>
      <c r="I69" s="273"/>
      <c r="J69" s="273"/>
      <c r="K69" s="273"/>
      <c r="L69" s="273"/>
      <c r="M69" s="273"/>
      <c r="N69" s="273"/>
      <c r="O69" s="273"/>
      <c r="P69" s="273"/>
      <c r="Q69" s="273"/>
      <c r="R69" s="273"/>
      <c r="S69" s="273"/>
      <c r="T69" s="273"/>
      <c r="U69" s="131"/>
    </row>
    <row r="70" spans="1:45" s="3" customFormat="1" ht="14.25" x14ac:dyDescent="0.45">
      <c r="E70" s="4"/>
      <c r="F70" s="54"/>
      <c r="J70" s="4"/>
      <c r="L70" s="4"/>
      <c r="M70" s="54"/>
      <c r="Q70" s="4"/>
      <c r="R70" s="54"/>
    </row>
    <row r="71" spans="1:45" s="3" customFormat="1" ht="14.25" x14ac:dyDescent="0.45">
      <c r="E71" s="7"/>
      <c r="F71" s="54"/>
      <c r="J71" s="7"/>
      <c r="L71" s="7"/>
      <c r="M71" s="54"/>
      <c r="Q71" s="7"/>
      <c r="R71" s="54"/>
    </row>
    <row r="72" spans="1:45" s="3" customFormat="1" ht="14.25" x14ac:dyDescent="0.45">
      <c r="E72" s="7"/>
      <c r="F72" s="53"/>
      <c r="G72" s="7"/>
      <c r="H72" s="7"/>
      <c r="I72" s="7"/>
      <c r="J72" s="7"/>
      <c r="K72" s="7"/>
      <c r="L72" s="7"/>
      <c r="M72" s="53"/>
      <c r="N72" s="7"/>
      <c r="O72" s="7"/>
      <c r="P72" s="7"/>
      <c r="Q72" s="7"/>
      <c r="R72" s="53"/>
      <c r="S72" s="7"/>
      <c r="T72" s="7"/>
    </row>
    <row r="73" spans="1:45" s="3" customFormat="1" ht="14.25" x14ac:dyDescent="0.45">
      <c r="E73" s="7"/>
      <c r="F73" s="54"/>
      <c r="J73" s="7"/>
      <c r="L73" s="7"/>
      <c r="M73" s="54"/>
      <c r="Q73" s="7"/>
      <c r="R73" s="54"/>
    </row>
    <row r="74" spans="1:45" s="3" customFormat="1" ht="14.25" x14ac:dyDescent="0.45">
      <c r="E74" s="7"/>
      <c r="F74" s="54"/>
      <c r="J74" s="7"/>
      <c r="L74" s="7"/>
      <c r="M74" s="54"/>
      <c r="Q74" s="7"/>
      <c r="R74" s="54"/>
    </row>
    <row r="75" spans="1:45" s="3" customFormat="1" ht="14.25" x14ac:dyDescent="0.45">
      <c r="E75" s="4"/>
      <c r="F75" s="54"/>
      <c r="J75" s="4"/>
      <c r="L75" s="4"/>
      <c r="M75" s="54"/>
      <c r="Q75" s="4"/>
      <c r="R75" s="54"/>
    </row>
    <row r="76" spans="1:45" s="3" customFormat="1" ht="14.25" x14ac:dyDescent="0.45">
      <c r="E76" s="4"/>
      <c r="F76" s="54"/>
      <c r="J76" s="4"/>
      <c r="L76" s="4"/>
      <c r="M76" s="54"/>
      <c r="Q76" s="4"/>
      <c r="R76" s="54"/>
    </row>
    <row r="78" spans="1:45" s="3" customFormat="1" ht="14.25" x14ac:dyDescent="0.45">
      <c r="E78" s="4"/>
      <c r="F78" s="54"/>
      <c r="J78" s="4"/>
      <c r="L78" s="4"/>
      <c r="M78" s="54"/>
      <c r="Q78" s="4"/>
      <c r="R78" s="54"/>
    </row>
    <row r="79" spans="1:45" s="3" customFormat="1" ht="14.25" x14ac:dyDescent="0.45">
      <c r="E79" s="4"/>
      <c r="F79" s="54"/>
      <c r="J79" s="4"/>
      <c r="L79" s="4"/>
      <c r="M79" s="54"/>
      <c r="Q79" s="4"/>
      <c r="R79" s="54"/>
    </row>
  </sheetData>
  <mergeCells count="3">
    <mergeCell ref="E6:R6"/>
    <mergeCell ref="A7:D7"/>
    <mergeCell ref="A69:T69"/>
  </mergeCells>
  <pageMargins left="0.74803149606299213" right="0.74803149606299213" top="0.98425196850393704" bottom="0.98425196850393704" header="0" footer="0"/>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8"/>
  <sheetViews>
    <sheetView showGridLines="0" showZeros="0" showWhiteSpace="0" zoomScale="88" zoomScaleNormal="100" zoomScaleSheetLayoutView="100" zoomScalePageLayoutView="75" workbookViewId="0">
      <pane ySplit="7" topLeftCell="A8" activePane="bottomLeft" state="frozen"/>
      <selection pane="bottomLeft" activeCell="A8" sqref="A8:XFD8"/>
    </sheetView>
  </sheetViews>
  <sheetFormatPr defaultColWidth="9.1328125" defaultRowHeight="13.15" x14ac:dyDescent="0.4"/>
  <cols>
    <col min="1" max="1" width="6" style="1" customWidth="1"/>
    <col min="2" max="2" width="4" style="1" customWidth="1"/>
    <col min="3" max="3" width="6.265625" style="1" customWidth="1"/>
    <col min="4" max="4" width="51.73046875" style="1" customWidth="1"/>
    <col min="5" max="5" width="13.265625" style="5" customWidth="1"/>
    <col min="6" max="6" width="5.73046875" style="1" customWidth="1"/>
    <col min="7" max="7" width="16" style="5" customWidth="1"/>
    <col min="8" max="8" width="6.1328125" style="1" bestFit="1" customWidth="1"/>
    <col min="9" max="9" width="14" style="5" customWidth="1"/>
    <col min="10" max="10" width="5.86328125" style="1" customWidth="1"/>
    <col min="11" max="11" width="15.59765625" style="5" bestFit="1" customWidth="1"/>
    <col min="12" max="12" width="6.59765625" style="1" customWidth="1"/>
    <col min="13" max="13" width="8" style="1" bestFit="1" customWidth="1"/>
    <col min="14" max="14" width="4.59765625" style="1" bestFit="1" customWidth="1"/>
    <col min="15" max="15" width="8" style="1" bestFit="1" customWidth="1"/>
    <col min="16" max="16" width="4.59765625" style="1" bestFit="1" customWidth="1"/>
    <col min="17" max="17" width="8" style="1" bestFit="1" customWidth="1"/>
    <col min="18" max="18" width="4.59765625" style="1" bestFit="1" customWidth="1"/>
    <col min="19" max="19" width="8" style="1" bestFit="1" customWidth="1"/>
    <col min="20" max="20" width="5.265625" style="1" customWidth="1"/>
    <col min="21" max="16384" width="9.1328125" style="1"/>
  </cols>
  <sheetData>
    <row r="1" spans="1:13" ht="19.5" x14ac:dyDescent="0.6">
      <c r="A1" s="56" t="s">
        <v>146</v>
      </c>
      <c r="B1" s="10"/>
      <c r="C1" s="11"/>
      <c r="D1" s="11"/>
      <c r="E1" s="12"/>
      <c r="F1" s="11"/>
      <c r="G1" s="12"/>
    </row>
    <row r="2" spans="1:13" ht="19.5" x14ac:dyDescent="0.6">
      <c r="A2" s="56" t="s">
        <v>142</v>
      </c>
      <c r="B2" s="8"/>
      <c r="D2" s="3"/>
    </row>
    <row r="3" spans="1:13" ht="19.5" x14ac:dyDescent="0.6">
      <c r="A3" s="56" t="s">
        <v>14</v>
      </c>
      <c r="B3" s="8"/>
      <c r="D3" s="3"/>
    </row>
    <row r="4" spans="1:13" ht="19.5" x14ac:dyDescent="0.6">
      <c r="A4" s="56" t="s">
        <v>158</v>
      </c>
      <c r="B4" s="8"/>
      <c r="D4" s="3"/>
    </row>
    <row r="5" spans="1:13" s="3" customFormat="1" ht="14.25" x14ac:dyDescent="0.45">
      <c r="B5" s="13"/>
      <c r="C5" s="1"/>
      <c r="E5" s="73"/>
      <c r="F5" s="1"/>
      <c r="G5" s="5"/>
      <c r="H5" s="1"/>
      <c r="I5" s="5"/>
      <c r="J5" s="1"/>
      <c r="K5" s="5"/>
      <c r="L5" s="1"/>
    </row>
    <row r="6" spans="1:13" s="3" customFormat="1" ht="14.25" x14ac:dyDescent="0.45">
      <c r="A6" s="46"/>
      <c r="B6" s="46"/>
      <c r="C6" s="46"/>
      <c r="D6" s="46"/>
      <c r="E6" s="270"/>
      <c r="F6" s="270"/>
      <c r="G6" s="270"/>
      <c r="H6" s="270"/>
      <c r="I6" s="270"/>
      <c r="J6" s="270"/>
      <c r="K6" s="270"/>
      <c r="L6" s="270"/>
    </row>
    <row r="7" spans="1:13" s="3" customFormat="1" ht="42.75" x14ac:dyDescent="0.45">
      <c r="A7" s="271" t="s">
        <v>43</v>
      </c>
      <c r="B7" s="274"/>
      <c r="C7" s="274"/>
      <c r="D7" s="274"/>
      <c r="E7" s="167" t="s">
        <v>111</v>
      </c>
      <c r="F7" s="59" t="s">
        <v>0</v>
      </c>
      <c r="G7" s="167" t="s">
        <v>132</v>
      </c>
      <c r="H7" s="59" t="s">
        <v>0</v>
      </c>
      <c r="I7" s="167" t="s">
        <v>133</v>
      </c>
      <c r="J7" s="59" t="s">
        <v>0</v>
      </c>
      <c r="K7" s="167" t="s">
        <v>113</v>
      </c>
      <c r="L7" s="59" t="s">
        <v>0</v>
      </c>
    </row>
    <row r="8" spans="1:13" s="3" customFormat="1" ht="14.25" x14ac:dyDescent="0.45">
      <c r="A8" s="2"/>
      <c r="B8" s="2" t="s">
        <v>76</v>
      </c>
      <c r="C8" s="2"/>
      <c r="G8" s="54"/>
      <c r="H8" s="54"/>
      <c r="I8" s="54"/>
      <c r="J8" s="54"/>
      <c r="K8" s="54"/>
      <c r="L8" s="54"/>
    </row>
    <row r="9" spans="1:13" s="14" customFormat="1" ht="14.25" x14ac:dyDescent="0.45">
      <c r="C9" s="16" t="s">
        <v>95</v>
      </c>
      <c r="D9" s="16"/>
      <c r="E9" s="17">
        <f>SUM(E10:E14)</f>
        <v>19000</v>
      </c>
      <c r="F9" s="18">
        <f>E9/E33</f>
        <v>0.3247863247863248</v>
      </c>
      <c r="G9" s="17">
        <f>SUM(G10:G14)</f>
        <v>13000</v>
      </c>
      <c r="H9" s="18">
        <f>G9/G33</f>
        <v>1</v>
      </c>
      <c r="I9" s="17">
        <f>SUM(I10:I14)</f>
        <v>32000</v>
      </c>
      <c r="J9" s="18">
        <f>I9/I33</f>
        <v>0.51529790660225439</v>
      </c>
      <c r="K9" s="17">
        <f>SUM(K10:K14)</f>
        <v>37500</v>
      </c>
      <c r="L9" s="18">
        <f>K9/K33</f>
        <v>0.49277266754270699</v>
      </c>
    </row>
    <row r="10" spans="1:13" s="3" customFormat="1" ht="14.25" x14ac:dyDescent="0.45">
      <c r="C10" s="19"/>
      <c r="D10" s="19" t="s">
        <v>39</v>
      </c>
      <c r="E10" s="76">
        <v>1000</v>
      </c>
      <c r="F10" s="4"/>
      <c r="G10" s="76"/>
      <c r="H10" s="4"/>
      <c r="I10" s="76">
        <v>1000</v>
      </c>
      <c r="J10" s="4"/>
      <c r="K10" s="76">
        <v>2100</v>
      </c>
      <c r="L10" s="4"/>
      <c r="M10" s="38" t="s">
        <v>9</v>
      </c>
    </row>
    <row r="11" spans="1:13" s="3" customFormat="1" ht="14.25" x14ac:dyDescent="0.45">
      <c r="C11" s="19"/>
      <c r="D11" s="19" t="s">
        <v>65</v>
      </c>
      <c r="E11" s="76">
        <v>3000</v>
      </c>
      <c r="F11" s="4"/>
      <c r="G11" s="76"/>
      <c r="H11" s="4"/>
      <c r="I11" s="76">
        <v>4600</v>
      </c>
      <c r="J11" s="4"/>
      <c r="K11" s="76">
        <v>8200</v>
      </c>
      <c r="L11" s="4"/>
      <c r="M11" s="38" t="s">
        <v>9</v>
      </c>
    </row>
    <row r="12" spans="1:13" s="3" customFormat="1" ht="14.25" x14ac:dyDescent="0.45">
      <c r="C12" s="19"/>
      <c r="D12" s="19" t="s">
        <v>41</v>
      </c>
      <c r="E12" s="76">
        <v>10000</v>
      </c>
      <c r="F12" s="4"/>
      <c r="G12" s="76">
        <v>13000</v>
      </c>
      <c r="H12" s="4"/>
      <c r="I12" s="76">
        <v>18000</v>
      </c>
      <c r="J12" s="4"/>
      <c r="K12" s="76">
        <v>15900</v>
      </c>
      <c r="L12" s="4"/>
      <c r="M12" s="38" t="s">
        <v>9</v>
      </c>
    </row>
    <row r="13" spans="1:13" s="3" customFormat="1" ht="14.25" x14ac:dyDescent="0.45">
      <c r="C13" s="19"/>
      <c r="D13" s="19" t="s">
        <v>40</v>
      </c>
      <c r="E13" s="76">
        <v>2000</v>
      </c>
      <c r="F13" s="4"/>
      <c r="G13" s="76"/>
      <c r="H13" s="4"/>
      <c r="I13" s="76">
        <v>2400</v>
      </c>
      <c r="J13" s="4"/>
      <c r="K13" s="76">
        <v>2300</v>
      </c>
      <c r="L13" s="4"/>
      <c r="M13" s="38" t="s">
        <v>9</v>
      </c>
    </row>
    <row r="14" spans="1:13" s="3" customFormat="1" ht="14.25" x14ac:dyDescent="0.45">
      <c r="C14" s="19"/>
      <c r="D14" s="19" t="s">
        <v>66</v>
      </c>
      <c r="E14" s="76">
        <v>3000</v>
      </c>
      <c r="F14" s="4"/>
      <c r="G14" s="76"/>
      <c r="H14" s="4"/>
      <c r="I14" s="76">
        <v>6000</v>
      </c>
      <c r="J14" s="4"/>
      <c r="K14" s="76">
        <f t="shared" ref="K14" si="0">E14+G14+I14</f>
        <v>9000</v>
      </c>
      <c r="L14" s="4"/>
      <c r="M14" s="38" t="s">
        <v>9</v>
      </c>
    </row>
    <row r="15" spans="1:13" s="14" customFormat="1" ht="14.25" x14ac:dyDescent="0.45">
      <c r="C15" s="16" t="s">
        <v>96</v>
      </c>
      <c r="D15" s="16"/>
      <c r="E15" s="17">
        <f>SUM(E16:E20)</f>
        <v>17000</v>
      </c>
      <c r="F15" s="18">
        <f>E15/E33</f>
        <v>0.29059829059829062</v>
      </c>
      <c r="G15" s="17">
        <f>SUM(G16:G20)</f>
        <v>0</v>
      </c>
      <c r="H15" s="18">
        <f>G15/G33</f>
        <v>0</v>
      </c>
      <c r="I15" s="17">
        <f>SUM(I16:I20)</f>
        <v>17000</v>
      </c>
      <c r="J15" s="18">
        <f>I15/I33</f>
        <v>0.27375201288244766</v>
      </c>
      <c r="K15" s="17">
        <f>SUM(K16:K20)</f>
        <v>17000</v>
      </c>
      <c r="L15" s="18">
        <f>K15/K33</f>
        <v>0.22339027595269381</v>
      </c>
    </row>
    <row r="16" spans="1:13" s="3" customFormat="1" ht="14.25" x14ac:dyDescent="0.45">
      <c r="C16" s="19"/>
      <c r="D16" s="19" t="s">
        <v>39</v>
      </c>
      <c r="E16" s="76">
        <v>1000</v>
      </c>
      <c r="F16" s="4"/>
      <c r="G16" s="76"/>
      <c r="H16" s="4"/>
      <c r="I16" s="76">
        <v>1000</v>
      </c>
      <c r="J16" s="4"/>
      <c r="K16" s="76">
        <v>1000</v>
      </c>
      <c r="L16" s="4"/>
      <c r="M16" s="38" t="s">
        <v>9</v>
      </c>
    </row>
    <row r="17" spans="1:15" s="3" customFormat="1" ht="14.25" x14ac:dyDescent="0.45">
      <c r="C17" s="19"/>
      <c r="D17" s="19" t="s">
        <v>65</v>
      </c>
      <c r="E17" s="76">
        <v>4000</v>
      </c>
      <c r="F17" s="4"/>
      <c r="G17" s="76"/>
      <c r="H17" s="4"/>
      <c r="I17" s="76">
        <v>7000</v>
      </c>
      <c r="J17" s="4"/>
      <c r="K17" s="76">
        <v>4300</v>
      </c>
      <c r="L17" s="4"/>
      <c r="M17" s="38" t="s">
        <v>9</v>
      </c>
    </row>
    <row r="18" spans="1:15" s="3" customFormat="1" ht="14.25" x14ac:dyDescent="0.45">
      <c r="C18" s="19"/>
      <c r="D18" s="19" t="s">
        <v>41</v>
      </c>
      <c r="E18" s="76">
        <v>9000</v>
      </c>
      <c r="F18" s="4"/>
      <c r="G18" s="76"/>
      <c r="H18" s="4"/>
      <c r="I18" s="76">
        <v>6000</v>
      </c>
      <c r="J18" s="4"/>
      <c r="K18" s="76">
        <v>8700</v>
      </c>
      <c r="L18" s="4"/>
      <c r="M18" s="38" t="s">
        <v>9</v>
      </c>
    </row>
    <row r="19" spans="1:15" s="3" customFormat="1" ht="14.25" x14ac:dyDescent="0.45">
      <c r="C19" s="19"/>
      <c r="D19" s="19" t="s">
        <v>40</v>
      </c>
      <c r="E19" s="76">
        <v>1000</v>
      </c>
      <c r="F19" s="4"/>
      <c r="G19" s="76"/>
      <c r="H19" s="4"/>
      <c r="I19" s="76">
        <v>1000</v>
      </c>
      <c r="J19" s="4"/>
      <c r="K19" s="76">
        <v>1000</v>
      </c>
      <c r="L19" s="4"/>
      <c r="M19" s="38" t="s">
        <v>9</v>
      </c>
    </row>
    <row r="20" spans="1:15" s="3" customFormat="1" ht="14.25" x14ac:dyDescent="0.45">
      <c r="C20" s="19"/>
      <c r="D20" s="19" t="s">
        <v>66</v>
      </c>
      <c r="E20" s="76">
        <v>2000</v>
      </c>
      <c r="F20" s="4"/>
      <c r="G20" s="76"/>
      <c r="H20" s="4"/>
      <c r="I20" s="76">
        <v>2000</v>
      </c>
      <c r="J20" s="4"/>
      <c r="K20" s="76">
        <v>2000</v>
      </c>
      <c r="L20" s="4"/>
      <c r="M20" s="38" t="s">
        <v>9</v>
      </c>
    </row>
    <row r="21" spans="1:15" s="14" customFormat="1" ht="14.25" x14ac:dyDescent="0.45">
      <c r="C21" s="16" t="s">
        <v>97</v>
      </c>
      <c r="D21" s="16"/>
      <c r="E21" s="17">
        <f>SUM(E22:E26)</f>
        <v>17500</v>
      </c>
      <c r="F21" s="18">
        <f>E21/E33</f>
        <v>0.29914529914529914</v>
      </c>
      <c r="G21" s="17">
        <f>SUM(G22:G26)</f>
        <v>0</v>
      </c>
      <c r="H21" s="18">
        <f>G21/G33</f>
        <v>0</v>
      </c>
      <c r="I21" s="17">
        <f>SUM(I22:I26)</f>
        <v>9000</v>
      </c>
      <c r="J21" s="18">
        <f>I21/I33</f>
        <v>0.14492753623188406</v>
      </c>
      <c r="K21" s="17">
        <f>SUM(K22:K26)</f>
        <v>17500</v>
      </c>
      <c r="L21" s="18">
        <f>K21/K33</f>
        <v>0.22996057818659657</v>
      </c>
    </row>
    <row r="22" spans="1:15" s="3" customFormat="1" ht="14.25" x14ac:dyDescent="0.45">
      <c r="C22" s="19"/>
      <c r="D22" s="19" t="s">
        <v>39</v>
      </c>
      <c r="E22" s="76">
        <v>1000</v>
      </c>
      <c r="F22" s="4"/>
      <c r="G22" s="76"/>
      <c r="H22" s="4"/>
      <c r="I22" s="76">
        <v>1000</v>
      </c>
      <c r="J22" s="4"/>
      <c r="K22" s="76">
        <v>1800</v>
      </c>
      <c r="L22" s="4"/>
      <c r="M22" s="38" t="s">
        <v>9</v>
      </c>
    </row>
    <row r="23" spans="1:15" s="3" customFormat="1" ht="14.25" x14ac:dyDescent="0.45">
      <c r="C23" s="19"/>
      <c r="D23" s="19" t="s">
        <v>65</v>
      </c>
      <c r="E23" s="76">
        <v>4000</v>
      </c>
      <c r="F23" s="4"/>
      <c r="G23" s="76"/>
      <c r="H23" s="4"/>
      <c r="I23" s="76">
        <v>3000</v>
      </c>
      <c r="J23" s="4"/>
      <c r="K23" s="76">
        <v>2800</v>
      </c>
      <c r="L23" s="4"/>
      <c r="M23" s="38" t="s">
        <v>9</v>
      </c>
    </row>
    <row r="24" spans="1:15" s="3" customFormat="1" ht="14.25" x14ac:dyDescent="0.45">
      <c r="C24" s="19"/>
      <c r="D24" s="19" t="s">
        <v>41</v>
      </c>
      <c r="E24" s="76">
        <v>9500</v>
      </c>
      <c r="F24" s="4"/>
      <c r="G24" s="76"/>
      <c r="H24" s="4"/>
      <c r="I24" s="76">
        <v>2000</v>
      </c>
      <c r="J24" s="4"/>
      <c r="K24" s="76">
        <v>9500</v>
      </c>
      <c r="L24" s="4"/>
      <c r="M24" s="38" t="s">
        <v>9</v>
      </c>
    </row>
    <row r="25" spans="1:15" s="3" customFormat="1" ht="14.25" x14ac:dyDescent="0.45">
      <c r="C25" s="19"/>
      <c r="D25" s="19" t="s">
        <v>40</v>
      </c>
      <c r="E25" s="76">
        <v>500</v>
      </c>
      <c r="F25" s="4"/>
      <c r="G25" s="76"/>
      <c r="H25" s="4"/>
      <c r="I25" s="76">
        <v>500</v>
      </c>
      <c r="J25" s="4"/>
      <c r="K25" s="76">
        <v>1000</v>
      </c>
      <c r="L25" s="4"/>
      <c r="M25" s="38" t="s">
        <v>9</v>
      </c>
    </row>
    <row r="26" spans="1:15" s="3" customFormat="1" ht="14.25" x14ac:dyDescent="0.45">
      <c r="C26" s="19"/>
      <c r="D26" s="19" t="s">
        <v>66</v>
      </c>
      <c r="E26" s="76">
        <v>2500</v>
      </c>
      <c r="F26" s="4"/>
      <c r="G26" s="76"/>
      <c r="H26" s="4"/>
      <c r="I26" s="76">
        <v>2500</v>
      </c>
      <c r="J26" s="4"/>
      <c r="K26" s="76">
        <v>2400</v>
      </c>
      <c r="L26" s="4"/>
      <c r="M26" s="38" t="s">
        <v>9</v>
      </c>
    </row>
    <row r="27" spans="1:15" s="3" customFormat="1" ht="14.25" x14ac:dyDescent="0.45">
      <c r="A27" s="14"/>
      <c r="B27" s="14"/>
      <c r="C27" s="16" t="s">
        <v>98</v>
      </c>
      <c r="D27" s="16"/>
      <c r="E27" s="17">
        <f>SUM(E28:E32)</f>
        <v>5000</v>
      </c>
      <c r="F27" s="18">
        <f>E27/E33</f>
        <v>8.5470085470085472E-2</v>
      </c>
      <c r="G27" s="17">
        <f>SUM(G28:G32)</f>
        <v>0</v>
      </c>
      <c r="H27" s="18">
        <f>G27/G33</f>
        <v>0</v>
      </c>
      <c r="I27" s="17">
        <f>SUM(I28:I32)</f>
        <v>4100</v>
      </c>
      <c r="J27" s="18">
        <f>I27/I33</f>
        <v>6.602254428341385E-2</v>
      </c>
      <c r="K27" s="17">
        <f>SUM(K28:K32)</f>
        <v>4100</v>
      </c>
      <c r="L27" s="18">
        <f>K27/K33</f>
        <v>5.387647831800263E-2</v>
      </c>
      <c r="M27" s="14"/>
      <c r="N27" s="14"/>
      <c r="O27" s="14"/>
    </row>
    <row r="28" spans="1:15" s="3" customFormat="1" ht="14.25" x14ac:dyDescent="0.45">
      <c r="C28" s="19"/>
      <c r="D28" s="19" t="s">
        <v>39</v>
      </c>
      <c r="E28" s="76">
        <v>0</v>
      </c>
      <c r="F28" s="4"/>
      <c r="G28" s="76">
        <v>0</v>
      </c>
      <c r="H28" s="4"/>
      <c r="I28" s="76">
        <v>0</v>
      </c>
      <c r="J28" s="4"/>
      <c r="K28" s="76">
        <v>0</v>
      </c>
      <c r="L28" s="4"/>
      <c r="M28" s="38" t="s">
        <v>9</v>
      </c>
    </row>
    <row r="29" spans="1:15" s="3" customFormat="1" ht="14.25" x14ac:dyDescent="0.45">
      <c r="C29" s="19"/>
      <c r="D29" s="19" t="s">
        <v>65</v>
      </c>
      <c r="E29" s="76">
        <v>3000</v>
      </c>
      <c r="F29" s="4"/>
      <c r="G29" s="76"/>
      <c r="H29" s="4"/>
      <c r="I29" s="76">
        <v>3000</v>
      </c>
      <c r="J29" s="4"/>
      <c r="K29" s="76">
        <v>3000</v>
      </c>
      <c r="L29" s="4"/>
      <c r="M29" s="38" t="s">
        <v>9</v>
      </c>
    </row>
    <row r="30" spans="1:15" s="3" customFormat="1" ht="14.25" x14ac:dyDescent="0.45">
      <c r="C30" s="19"/>
      <c r="D30" s="19" t="s">
        <v>41</v>
      </c>
      <c r="E30" s="76"/>
      <c r="F30" s="4"/>
      <c r="G30" s="76"/>
      <c r="H30" s="4"/>
      <c r="I30" s="76"/>
      <c r="J30" s="4"/>
      <c r="K30" s="76"/>
      <c r="L30" s="4"/>
      <c r="M30" s="38" t="s">
        <v>9</v>
      </c>
    </row>
    <row r="31" spans="1:15" s="3" customFormat="1" ht="14.25" x14ac:dyDescent="0.45">
      <c r="C31" s="19"/>
      <c r="D31" s="19" t="s">
        <v>40</v>
      </c>
      <c r="E31" s="76">
        <v>1000</v>
      </c>
      <c r="F31" s="4"/>
      <c r="G31" s="76"/>
      <c r="H31" s="4"/>
      <c r="I31" s="76">
        <v>100</v>
      </c>
      <c r="J31" s="4"/>
      <c r="K31" s="76">
        <v>100</v>
      </c>
      <c r="L31" s="4"/>
      <c r="M31" s="38" t="s">
        <v>9</v>
      </c>
    </row>
    <row r="32" spans="1:15" s="3" customFormat="1" ht="14.25" x14ac:dyDescent="0.45">
      <c r="C32" s="19"/>
      <c r="D32" s="19" t="s">
        <v>66</v>
      </c>
      <c r="E32" s="76">
        <v>1000</v>
      </c>
      <c r="F32" s="4"/>
      <c r="G32" s="76"/>
      <c r="H32" s="4"/>
      <c r="I32" s="76">
        <v>1000</v>
      </c>
      <c r="J32" s="4"/>
      <c r="K32" s="76">
        <v>1000</v>
      </c>
      <c r="L32" s="21"/>
      <c r="M32" s="38" t="s">
        <v>9</v>
      </c>
    </row>
    <row r="33" spans="1:13" s="2" customFormat="1" ht="14.65" thickBot="1" x14ac:dyDescent="0.5">
      <c r="B33" s="2" t="s">
        <v>79</v>
      </c>
      <c r="E33" s="58">
        <f>E9+E15+E21+E27</f>
        <v>58500</v>
      </c>
      <c r="F33" s="57">
        <f>E33/E33</f>
        <v>1</v>
      </c>
      <c r="G33" s="58">
        <f t="shared" ref="G33" si="1">G9+G15+G21+G27</f>
        <v>13000</v>
      </c>
      <c r="H33" s="57">
        <f>G33/G33</f>
        <v>1</v>
      </c>
      <c r="I33" s="58">
        <f t="shared" ref="I33" si="2">I9+I15+I21+I27</f>
        <v>62100</v>
      </c>
      <c r="J33" s="57">
        <f>I33/I33</f>
        <v>1</v>
      </c>
      <c r="K33" s="58">
        <f t="shared" ref="K33" si="3">K9+K15+K21+K27</f>
        <v>76100</v>
      </c>
      <c r="L33" s="57">
        <f>K33/K33</f>
        <v>1</v>
      </c>
    </row>
    <row r="34" spans="1:13" s="3" customFormat="1" ht="14.65" thickTop="1" x14ac:dyDescent="0.45">
      <c r="E34" s="22"/>
      <c r="F34" s="4"/>
      <c r="G34" s="22"/>
      <c r="H34" s="4"/>
      <c r="I34" s="22"/>
      <c r="J34" s="4"/>
      <c r="K34" s="22"/>
      <c r="L34" s="4"/>
    </row>
    <row r="35" spans="1:13" s="3" customFormat="1" ht="14.25" x14ac:dyDescent="0.45">
      <c r="A35" s="2"/>
      <c r="B35" s="2" t="s">
        <v>20</v>
      </c>
      <c r="C35" s="2"/>
      <c r="E35" s="15"/>
      <c r="F35" s="4"/>
      <c r="G35" s="15"/>
      <c r="H35" s="4"/>
      <c r="I35" s="15"/>
      <c r="J35" s="4"/>
      <c r="K35" s="15"/>
      <c r="L35" s="4"/>
    </row>
    <row r="36" spans="1:13" s="14" customFormat="1" ht="14.25" x14ac:dyDescent="0.45">
      <c r="C36" s="16" t="s">
        <v>2</v>
      </c>
      <c r="D36" s="16"/>
      <c r="E36" s="17">
        <f>SUM(E37:E41)</f>
        <v>10500</v>
      </c>
      <c r="F36" s="18">
        <f>E36/E54</f>
        <v>0.74204946996466437</v>
      </c>
      <c r="G36" s="17">
        <f>SUM(G37:G41)</f>
        <v>10000</v>
      </c>
      <c r="H36" s="18">
        <f>G36/G54</f>
        <v>1</v>
      </c>
      <c r="I36" s="17">
        <f>SUM(I37:I41)</f>
        <v>20500</v>
      </c>
      <c r="J36" s="18">
        <f>I36/I54</f>
        <v>0.84886128364389235</v>
      </c>
      <c r="K36" s="17">
        <f>SUM(K37:K41)</f>
        <v>19500</v>
      </c>
      <c r="L36" s="18">
        <f>K36/K54</f>
        <v>0.84233261339092869</v>
      </c>
    </row>
    <row r="37" spans="1:13" s="3" customFormat="1" ht="14.25" x14ac:dyDescent="0.45">
      <c r="C37" s="19"/>
      <c r="D37" s="19" t="s">
        <v>39</v>
      </c>
      <c r="E37" s="76">
        <v>1000</v>
      </c>
      <c r="F37" s="4"/>
      <c r="G37" s="76"/>
      <c r="H37" s="4"/>
      <c r="I37" s="76">
        <v>1000</v>
      </c>
      <c r="J37" s="4"/>
      <c r="K37" s="76">
        <v>1000</v>
      </c>
      <c r="L37" s="4"/>
      <c r="M37" s="38" t="s">
        <v>9</v>
      </c>
    </row>
    <row r="38" spans="1:13" s="3" customFormat="1" ht="14.25" x14ac:dyDescent="0.45">
      <c r="C38" s="19"/>
      <c r="D38" s="19" t="s">
        <v>65</v>
      </c>
      <c r="E38" s="76">
        <v>4000</v>
      </c>
      <c r="F38" s="4"/>
      <c r="G38" s="76"/>
      <c r="H38" s="4"/>
      <c r="I38" s="76">
        <v>6000</v>
      </c>
      <c r="J38" s="4"/>
      <c r="K38" s="76">
        <v>4000</v>
      </c>
      <c r="L38" s="4"/>
      <c r="M38" s="38" t="s">
        <v>9</v>
      </c>
    </row>
    <row r="39" spans="1:13" s="3" customFormat="1" ht="14.25" x14ac:dyDescent="0.45">
      <c r="C39" s="19"/>
      <c r="D39" s="19" t="s">
        <v>41</v>
      </c>
      <c r="E39" s="76">
        <v>5000</v>
      </c>
      <c r="F39" s="4"/>
      <c r="G39" s="76">
        <v>10000</v>
      </c>
      <c r="H39" s="4"/>
      <c r="I39" s="76">
        <v>12000</v>
      </c>
      <c r="J39" s="4"/>
      <c r="K39" s="76">
        <v>14000</v>
      </c>
      <c r="L39" s="4"/>
      <c r="M39" s="38" t="s">
        <v>9</v>
      </c>
    </row>
    <row r="40" spans="1:13" s="3" customFormat="1" ht="14.25" x14ac:dyDescent="0.45">
      <c r="C40" s="19"/>
      <c r="D40" s="19" t="s">
        <v>40</v>
      </c>
      <c r="E40" s="76">
        <v>200</v>
      </c>
      <c r="F40" s="4"/>
      <c r="G40" s="76"/>
      <c r="H40" s="4"/>
      <c r="I40" s="76">
        <v>1200</v>
      </c>
      <c r="J40" s="4"/>
      <c r="K40" s="76">
        <v>200</v>
      </c>
      <c r="L40" s="4"/>
      <c r="M40" s="38" t="s">
        <v>9</v>
      </c>
    </row>
    <row r="41" spans="1:13" s="3" customFormat="1" ht="14.25" x14ac:dyDescent="0.45">
      <c r="C41" s="19"/>
      <c r="D41" s="19" t="s">
        <v>66</v>
      </c>
      <c r="E41" s="76">
        <v>300</v>
      </c>
      <c r="F41" s="4"/>
      <c r="G41" s="76"/>
      <c r="H41" s="4"/>
      <c r="I41" s="76">
        <v>300</v>
      </c>
      <c r="J41" s="4"/>
      <c r="K41" s="76">
        <v>300</v>
      </c>
      <c r="L41" s="4"/>
      <c r="M41" s="38" t="s">
        <v>9</v>
      </c>
    </row>
    <row r="42" spans="1:13" s="14" customFormat="1" ht="14.25" x14ac:dyDescent="0.45">
      <c r="C42" s="16" t="s">
        <v>1</v>
      </c>
      <c r="D42" s="16"/>
      <c r="E42" s="17">
        <f>SUM(E43:E47)</f>
        <v>1750</v>
      </c>
      <c r="F42" s="18">
        <f>E42/E54</f>
        <v>0.12367491166077739</v>
      </c>
      <c r="G42" s="17">
        <f>SUM(G43:G47)</f>
        <v>0</v>
      </c>
      <c r="H42" s="18">
        <f>G42/G54</f>
        <v>0</v>
      </c>
      <c r="I42" s="17">
        <f>SUM(I43:I47)</f>
        <v>1750</v>
      </c>
      <c r="J42" s="18">
        <f>I42/I54</f>
        <v>7.2463768115942032E-2</v>
      </c>
      <c r="K42" s="17">
        <f>SUM(K43:K47)</f>
        <v>1750</v>
      </c>
      <c r="L42" s="18">
        <f>K42/K54</f>
        <v>7.5593952483801297E-2</v>
      </c>
    </row>
    <row r="43" spans="1:13" s="3" customFormat="1" ht="14.25" x14ac:dyDescent="0.45">
      <c r="C43" s="19"/>
      <c r="D43" s="19" t="s">
        <v>39</v>
      </c>
      <c r="E43" s="76">
        <v>100</v>
      </c>
      <c r="F43" s="4"/>
      <c r="G43" s="76"/>
      <c r="H43" s="4"/>
      <c r="I43" s="76">
        <v>100</v>
      </c>
      <c r="J43" s="4"/>
      <c r="K43" s="76">
        <v>100</v>
      </c>
      <c r="L43" s="4"/>
      <c r="M43" s="38" t="s">
        <v>9</v>
      </c>
    </row>
    <row r="44" spans="1:13" s="3" customFormat="1" ht="14.25" x14ac:dyDescent="0.45">
      <c r="C44" s="19"/>
      <c r="D44" s="19" t="s">
        <v>65</v>
      </c>
      <c r="E44" s="76">
        <v>400</v>
      </c>
      <c r="F44" s="4"/>
      <c r="G44" s="76"/>
      <c r="H44" s="4"/>
      <c r="I44" s="76">
        <v>400</v>
      </c>
      <c r="J44" s="4"/>
      <c r="K44" s="76">
        <v>400</v>
      </c>
      <c r="L44" s="4"/>
      <c r="M44" s="38" t="s">
        <v>9</v>
      </c>
    </row>
    <row r="45" spans="1:13" s="3" customFormat="1" ht="14.25" x14ac:dyDescent="0.45">
      <c r="C45" s="19"/>
      <c r="D45" s="19" t="s">
        <v>41</v>
      </c>
      <c r="E45" s="76">
        <v>500</v>
      </c>
      <c r="F45" s="4"/>
      <c r="G45" s="76"/>
      <c r="H45" s="4"/>
      <c r="I45" s="76">
        <v>500</v>
      </c>
      <c r="J45" s="4"/>
      <c r="K45" s="76">
        <v>500</v>
      </c>
      <c r="L45" s="4"/>
      <c r="M45" s="38" t="s">
        <v>9</v>
      </c>
    </row>
    <row r="46" spans="1:13" s="3" customFormat="1" ht="14.25" x14ac:dyDescent="0.45">
      <c r="C46" s="19"/>
      <c r="D46" s="19" t="s">
        <v>40</v>
      </c>
      <c r="E46" s="76">
        <v>150</v>
      </c>
      <c r="F46" s="4"/>
      <c r="G46" s="76"/>
      <c r="H46" s="4"/>
      <c r="I46" s="76">
        <v>150</v>
      </c>
      <c r="J46" s="4"/>
      <c r="K46" s="76">
        <v>150</v>
      </c>
      <c r="L46" s="4"/>
      <c r="M46" s="38" t="s">
        <v>9</v>
      </c>
    </row>
    <row r="47" spans="1:13" s="3" customFormat="1" ht="14.25" x14ac:dyDescent="0.45">
      <c r="C47" s="19"/>
      <c r="D47" s="19" t="s">
        <v>66</v>
      </c>
      <c r="E47" s="76">
        <v>600</v>
      </c>
      <c r="F47" s="4"/>
      <c r="G47" s="76"/>
      <c r="H47" s="4"/>
      <c r="I47" s="76">
        <v>600</v>
      </c>
      <c r="J47" s="4"/>
      <c r="K47" s="76">
        <v>600</v>
      </c>
      <c r="L47" s="4"/>
      <c r="M47" s="38" t="s">
        <v>9</v>
      </c>
    </row>
    <row r="48" spans="1:13" s="14" customFormat="1" ht="14.25" x14ac:dyDescent="0.45">
      <c r="C48" s="16" t="s">
        <v>151</v>
      </c>
      <c r="D48" s="16"/>
      <c r="E48" s="17">
        <f>SUM(E49:E53)</f>
        <v>1900</v>
      </c>
      <c r="F48" s="18">
        <f>E48/E54</f>
        <v>0.13427561837455831</v>
      </c>
      <c r="G48" s="17">
        <f>SUM(G49:G53)</f>
        <v>0</v>
      </c>
      <c r="H48" s="18">
        <f>G48/G54</f>
        <v>0</v>
      </c>
      <c r="I48" s="17">
        <f>SUM(I49:I53)</f>
        <v>1900</v>
      </c>
      <c r="J48" s="18">
        <f>I48/I54</f>
        <v>7.8674948240165632E-2</v>
      </c>
      <c r="K48" s="17">
        <f>SUM(K49:K53)</f>
        <v>1900</v>
      </c>
      <c r="L48" s="18">
        <f>K48/K54</f>
        <v>8.2073434125269976E-2</v>
      </c>
    </row>
    <row r="49" spans="2:13" s="14" customFormat="1" ht="14.25" x14ac:dyDescent="0.45">
      <c r="C49" s="16"/>
      <c r="D49" s="19" t="s">
        <v>39</v>
      </c>
      <c r="E49" s="76">
        <v>100</v>
      </c>
      <c r="F49" s="4"/>
      <c r="G49" s="76"/>
      <c r="H49" s="4"/>
      <c r="I49" s="76">
        <v>100</v>
      </c>
      <c r="J49" s="4"/>
      <c r="K49" s="76">
        <v>100</v>
      </c>
      <c r="L49" s="18"/>
      <c r="M49" s="38" t="s">
        <v>9</v>
      </c>
    </row>
    <row r="50" spans="2:13" s="14" customFormat="1" ht="14.25" x14ac:dyDescent="0.45">
      <c r="C50" s="16"/>
      <c r="D50" s="19" t="s">
        <v>65</v>
      </c>
      <c r="E50" s="76">
        <v>400</v>
      </c>
      <c r="F50" s="4"/>
      <c r="G50" s="76"/>
      <c r="H50" s="4"/>
      <c r="I50" s="76">
        <v>400</v>
      </c>
      <c r="J50" s="4"/>
      <c r="K50" s="76">
        <v>400</v>
      </c>
      <c r="L50" s="18"/>
      <c r="M50" s="38" t="s">
        <v>9</v>
      </c>
    </row>
    <row r="51" spans="2:13" s="14" customFormat="1" ht="14.25" x14ac:dyDescent="0.45">
      <c r="C51" s="16"/>
      <c r="D51" s="19" t="s">
        <v>41</v>
      </c>
      <c r="E51" s="76">
        <v>500</v>
      </c>
      <c r="F51" s="4"/>
      <c r="G51" s="76"/>
      <c r="H51" s="4"/>
      <c r="I51" s="76">
        <v>500</v>
      </c>
      <c r="J51" s="4"/>
      <c r="K51" s="76">
        <v>500</v>
      </c>
      <c r="L51" s="18"/>
      <c r="M51" s="38" t="s">
        <v>9</v>
      </c>
    </row>
    <row r="52" spans="2:13" s="14" customFormat="1" ht="14.25" x14ac:dyDescent="0.45">
      <c r="C52" s="16"/>
      <c r="D52" s="19" t="s">
        <v>40</v>
      </c>
      <c r="E52" s="76">
        <v>300</v>
      </c>
      <c r="F52" s="4"/>
      <c r="G52" s="76"/>
      <c r="H52" s="4"/>
      <c r="I52" s="76">
        <v>300</v>
      </c>
      <c r="J52" s="4"/>
      <c r="K52" s="76">
        <v>300</v>
      </c>
      <c r="L52" s="18"/>
      <c r="M52" s="38" t="s">
        <v>9</v>
      </c>
    </row>
    <row r="53" spans="2:13" s="14" customFormat="1" ht="14.25" x14ac:dyDescent="0.45">
      <c r="C53" s="16"/>
      <c r="D53" s="19" t="s">
        <v>66</v>
      </c>
      <c r="E53" s="76">
        <v>600</v>
      </c>
      <c r="F53" s="4"/>
      <c r="G53" s="76"/>
      <c r="H53" s="4"/>
      <c r="I53" s="76">
        <v>600</v>
      </c>
      <c r="J53" s="4"/>
      <c r="K53" s="76">
        <v>600</v>
      </c>
      <c r="L53" s="18"/>
      <c r="M53" s="38" t="s">
        <v>9</v>
      </c>
    </row>
    <row r="54" spans="2:13" s="2" customFormat="1" ht="14.65" thickBot="1" x14ac:dyDescent="0.5">
      <c r="B54" s="2" t="s">
        <v>19</v>
      </c>
      <c r="E54" s="58">
        <f>E36+E42+E48</f>
        <v>14150</v>
      </c>
      <c r="F54" s="57">
        <f>E54/E54</f>
        <v>1</v>
      </c>
      <c r="G54" s="58">
        <f>G36+G42+G48</f>
        <v>10000</v>
      </c>
      <c r="H54" s="57">
        <f>G54/G54</f>
        <v>1</v>
      </c>
      <c r="I54" s="58">
        <f>I36+I42+I48</f>
        <v>24150</v>
      </c>
      <c r="J54" s="57">
        <f>I54/I54</f>
        <v>1</v>
      </c>
      <c r="K54" s="58">
        <f>K36+K42+K48</f>
        <v>23150</v>
      </c>
      <c r="L54" s="57">
        <f>K54/K54</f>
        <v>1</v>
      </c>
    </row>
    <row r="55" spans="2:13" s="3" customFormat="1" ht="14.65" thickTop="1" x14ac:dyDescent="0.45">
      <c r="E55" s="23"/>
      <c r="F55" s="4"/>
      <c r="G55" s="23"/>
      <c r="H55" s="4"/>
      <c r="I55" s="23"/>
      <c r="J55" s="4"/>
      <c r="K55" s="23"/>
      <c r="L55" s="4"/>
    </row>
    <row r="56" spans="2:13" s="2" customFormat="1" ht="14.65" thickBot="1" x14ac:dyDescent="0.5">
      <c r="B56" s="2" t="s">
        <v>13</v>
      </c>
      <c r="E56" s="58">
        <f>E33+E54</f>
        <v>72650</v>
      </c>
      <c r="F56" s="57"/>
      <c r="G56" s="58">
        <f>G33+G54</f>
        <v>23000</v>
      </c>
      <c r="H56" s="57"/>
      <c r="I56" s="58">
        <f>I33+I54</f>
        <v>86250</v>
      </c>
      <c r="J56" s="57"/>
      <c r="K56" s="58">
        <f>K33+K54</f>
        <v>99250</v>
      </c>
      <c r="L56" s="57"/>
    </row>
    <row r="57" spans="2:13" s="2" customFormat="1" ht="14.65" thickTop="1" x14ac:dyDescent="0.45">
      <c r="C57" s="66" t="s">
        <v>10</v>
      </c>
      <c r="L57" s="27"/>
    </row>
    <row r="58" spans="2:13" s="2" customFormat="1" ht="14.25" x14ac:dyDescent="0.45">
      <c r="D58" s="19" t="s">
        <v>39</v>
      </c>
      <c r="E58" s="67">
        <f>E10+E16+E22+E28+E37+E43+E49</f>
        <v>4200</v>
      </c>
      <c r="F58" s="72">
        <f>E58/E$56</f>
        <v>5.7811424638678596E-2</v>
      </c>
      <c r="G58" s="68">
        <f t="shared" ref="G58" si="4">G10+G16+G22+G28+G37+G43+G49</f>
        <v>0</v>
      </c>
      <c r="H58" s="72">
        <f t="shared" ref="H58" si="5">G58/G$56</f>
        <v>0</v>
      </c>
      <c r="I58" s="68">
        <f t="shared" ref="I58" si="6">I10+I16+I22+I28+I37+I43+I49</f>
        <v>4200</v>
      </c>
      <c r="J58" s="72">
        <f t="shared" ref="J58" si="7">I58/I$56</f>
        <v>4.8695652173913043E-2</v>
      </c>
      <c r="K58" s="68">
        <f t="shared" ref="K58" si="8">K10+K16+K22+K28+K37+K43+K49</f>
        <v>6100</v>
      </c>
      <c r="L58" s="97">
        <f t="shared" ref="L58" si="9">K58/K$56</f>
        <v>6.1460957178841306E-2</v>
      </c>
      <c r="M58" s="38" t="s">
        <v>12</v>
      </c>
    </row>
    <row r="59" spans="2:13" s="2" customFormat="1" ht="14.25" x14ac:dyDescent="0.45">
      <c r="D59" s="19" t="s">
        <v>65</v>
      </c>
      <c r="E59" s="69">
        <f t="shared" ref="E59:K62" si="10">E11+E17+E23+E29+E38+E44+E50</f>
        <v>18800</v>
      </c>
      <c r="F59" s="18">
        <f t="shared" ref="F59:F62" si="11">E59/E$56</f>
        <v>0.25877494838265658</v>
      </c>
      <c r="G59" s="65">
        <f t="shared" si="10"/>
        <v>0</v>
      </c>
      <c r="H59" s="18">
        <f t="shared" ref="H59" si="12">G59/G$56</f>
        <v>0</v>
      </c>
      <c r="I59" s="65">
        <f t="shared" si="10"/>
        <v>24400</v>
      </c>
      <c r="J59" s="18">
        <f t="shared" ref="J59" si="13">I59/I$56</f>
        <v>0.28289855072463765</v>
      </c>
      <c r="K59" s="65">
        <f t="shared" si="10"/>
        <v>23100</v>
      </c>
      <c r="L59" s="98">
        <f t="shared" ref="L59" si="14">K59/K$56</f>
        <v>0.23274559193954661</v>
      </c>
      <c r="M59" s="38" t="s">
        <v>12</v>
      </c>
    </row>
    <row r="60" spans="2:13" s="2" customFormat="1" ht="14.25" x14ac:dyDescent="0.45">
      <c r="D60" s="19" t="s">
        <v>41</v>
      </c>
      <c r="E60" s="69">
        <f t="shared" si="10"/>
        <v>34500</v>
      </c>
      <c r="F60" s="18">
        <f t="shared" si="11"/>
        <v>0.47487955953200273</v>
      </c>
      <c r="G60" s="65">
        <f t="shared" si="10"/>
        <v>23000</v>
      </c>
      <c r="H60" s="18">
        <f t="shared" ref="H60" si="15">G60/G$56</f>
        <v>1</v>
      </c>
      <c r="I60" s="65">
        <f t="shared" si="10"/>
        <v>39000</v>
      </c>
      <c r="J60" s="18">
        <f t="shared" ref="J60" si="16">I60/I$56</f>
        <v>0.45217391304347826</v>
      </c>
      <c r="K60" s="65">
        <f t="shared" si="10"/>
        <v>49100</v>
      </c>
      <c r="L60" s="98">
        <f t="shared" ref="L60" si="17">K60/K$56</f>
        <v>0.49471032745591942</v>
      </c>
      <c r="M60" s="38" t="s">
        <v>12</v>
      </c>
    </row>
    <row r="61" spans="2:13" s="2" customFormat="1" ht="14.25" x14ac:dyDescent="0.45">
      <c r="D61" s="19" t="s">
        <v>40</v>
      </c>
      <c r="E61" s="69">
        <f t="shared" si="10"/>
        <v>5150</v>
      </c>
      <c r="F61" s="18">
        <f t="shared" si="11"/>
        <v>7.0887818306951136E-2</v>
      </c>
      <c r="G61" s="65">
        <f t="shared" si="10"/>
        <v>0</v>
      </c>
      <c r="H61" s="18">
        <f t="shared" ref="H61" si="18">G61/G$56</f>
        <v>0</v>
      </c>
      <c r="I61" s="65">
        <f t="shared" si="10"/>
        <v>5650</v>
      </c>
      <c r="J61" s="18">
        <f t="shared" ref="J61" si="19">I61/I$56</f>
        <v>6.5507246376811601E-2</v>
      </c>
      <c r="K61" s="65">
        <f t="shared" si="10"/>
        <v>5050</v>
      </c>
      <c r="L61" s="98">
        <f t="shared" ref="L61" si="20">K61/K$56</f>
        <v>5.0881612090680102E-2</v>
      </c>
      <c r="M61" s="38" t="s">
        <v>12</v>
      </c>
    </row>
    <row r="62" spans="2:13" ht="14.25" x14ac:dyDescent="0.45">
      <c r="D62" s="19" t="s">
        <v>66</v>
      </c>
      <c r="E62" s="70">
        <f t="shared" si="10"/>
        <v>10000</v>
      </c>
      <c r="F62" s="64">
        <f t="shared" si="11"/>
        <v>0.13764624913971094</v>
      </c>
      <c r="G62" s="71">
        <f t="shared" si="10"/>
        <v>0</v>
      </c>
      <c r="H62" s="64">
        <f t="shared" ref="H62" si="21">G62/G$56</f>
        <v>0</v>
      </c>
      <c r="I62" s="71">
        <f t="shared" si="10"/>
        <v>13000</v>
      </c>
      <c r="J62" s="64">
        <f t="shared" ref="J62" si="22">I62/I$56</f>
        <v>0.15072463768115943</v>
      </c>
      <c r="K62" s="71">
        <f t="shared" si="10"/>
        <v>15900</v>
      </c>
      <c r="L62" s="99">
        <f t="shared" ref="L62" si="23">K62/K$56</f>
        <v>0.16020151133501259</v>
      </c>
      <c r="M62" s="38" t="s">
        <v>12</v>
      </c>
    </row>
    <row r="63" spans="2:13" s="2" customFormat="1" ht="14.25" x14ac:dyDescent="0.45">
      <c r="F63" s="25"/>
      <c r="G63" s="24"/>
      <c r="H63" s="25"/>
      <c r="I63" s="24"/>
      <c r="J63" s="25"/>
      <c r="K63" s="24"/>
      <c r="L63" s="27"/>
    </row>
    <row r="64" spans="2:13" s="14" customFormat="1" ht="14.25" x14ac:dyDescent="0.45">
      <c r="B64" s="2" t="s">
        <v>21</v>
      </c>
      <c r="C64" s="16"/>
      <c r="D64" s="16"/>
      <c r="E64" s="20">
        <f>'Annex 3 Budget monitoring'!B25</f>
        <v>13000</v>
      </c>
      <c r="F64" s="4"/>
      <c r="G64" s="4"/>
      <c r="H64" s="4"/>
      <c r="I64" s="20">
        <f>'Annex 3 Budget monitoring'!D25</f>
        <v>2000</v>
      </c>
      <c r="J64" s="4"/>
      <c r="K64" s="20" t="str">
        <f>'Annex 3 Budget monitoring'!F25</f>
        <v>N/A</v>
      </c>
      <c r="L64" s="18"/>
      <c r="M64" s="38" t="s">
        <v>62</v>
      </c>
    </row>
    <row r="65" spans="1:13" s="2" customFormat="1" ht="14.25" x14ac:dyDescent="0.45">
      <c r="D65" s="26"/>
      <c r="E65" s="26"/>
      <c r="F65" s="26"/>
      <c r="G65" s="26"/>
      <c r="H65" s="26"/>
      <c r="I65" s="26"/>
      <c r="J65" s="26"/>
      <c r="K65" s="26"/>
      <c r="L65" s="26"/>
      <c r="M65" s="38"/>
    </row>
    <row r="66" spans="1:13" s="2" customFormat="1" ht="14.65" thickBot="1" x14ac:dyDescent="0.5">
      <c r="A66" s="136" t="s">
        <v>17</v>
      </c>
      <c r="E66" s="58">
        <f>E56+E64</f>
        <v>85650</v>
      </c>
      <c r="F66" s="57"/>
      <c r="G66" s="58">
        <f>G56</f>
        <v>23000</v>
      </c>
      <c r="H66" s="57"/>
      <c r="I66" s="58">
        <f>I56+I64</f>
        <v>88250</v>
      </c>
      <c r="J66" s="57"/>
      <c r="K66" s="58">
        <f>K56</f>
        <v>99250</v>
      </c>
      <c r="L66" s="57"/>
    </row>
    <row r="67" spans="1:13" s="2" customFormat="1" ht="14.65" thickTop="1" x14ac:dyDescent="0.45">
      <c r="A67" s="94"/>
      <c r="B67" s="94"/>
      <c r="C67" s="94"/>
      <c r="D67" s="94"/>
      <c r="E67" s="95"/>
      <c r="F67" s="21"/>
      <c r="G67" s="95"/>
      <c r="H67" s="21"/>
      <c r="I67" s="95"/>
      <c r="J67" s="21"/>
      <c r="K67" s="95"/>
      <c r="L67" s="96"/>
    </row>
    <row r="68" spans="1:13" s="3" customFormat="1" ht="63.6" customHeight="1" x14ac:dyDescent="0.45">
      <c r="A68" s="273" t="s">
        <v>80</v>
      </c>
      <c r="B68" s="273"/>
      <c r="C68" s="273"/>
      <c r="D68" s="273"/>
      <c r="E68" s="273"/>
      <c r="F68" s="273"/>
      <c r="G68" s="273"/>
      <c r="H68" s="273"/>
      <c r="I68" s="273"/>
      <c r="J68" s="273"/>
      <c r="K68" s="273"/>
      <c r="L68" s="273"/>
      <c r="M68" s="131"/>
    </row>
    <row r="69" spans="1:13" s="3" customFormat="1" ht="14.25" x14ac:dyDescent="0.45">
      <c r="E69" s="4"/>
      <c r="G69" s="4"/>
      <c r="I69" s="4"/>
      <c r="K69" s="4"/>
    </row>
    <row r="70" spans="1:13" s="3" customFormat="1" ht="14.25" x14ac:dyDescent="0.45">
      <c r="E70" s="7"/>
      <c r="G70" s="7"/>
      <c r="I70" s="7"/>
      <c r="K70" s="7"/>
    </row>
    <row r="71" spans="1:13" s="3" customFormat="1" ht="14.25" x14ac:dyDescent="0.45">
      <c r="E71" s="7"/>
      <c r="F71" s="7"/>
      <c r="G71" s="7"/>
      <c r="H71" s="7"/>
      <c r="I71" s="7"/>
      <c r="J71" s="7"/>
      <c r="K71" s="7"/>
    </row>
    <row r="72" spans="1:13" s="3" customFormat="1" ht="14.25" x14ac:dyDescent="0.45">
      <c r="E72" s="7"/>
      <c r="G72" s="7"/>
      <c r="I72" s="7"/>
      <c r="K72" s="7"/>
    </row>
    <row r="73" spans="1:13" s="3" customFormat="1" ht="14.25" x14ac:dyDescent="0.45">
      <c r="E73" s="7"/>
      <c r="G73" s="7"/>
      <c r="I73" s="7"/>
      <c r="K73" s="7"/>
    </row>
    <row r="74" spans="1:13" s="3" customFormat="1" ht="14.25" x14ac:dyDescent="0.45">
      <c r="E74" s="4"/>
      <c r="G74" s="4"/>
      <c r="I74" s="4"/>
      <c r="K74" s="4"/>
    </row>
    <row r="75" spans="1:13" s="3" customFormat="1" ht="14.25" x14ac:dyDescent="0.45">
      <c r="E75" s="4"/>
      <c r="G75" s="4"/>
      <c r="I75" s="4"/>
      <c r="K75" s="4"/>
    </row>
    <row r="77" spans="1:13" s="3" customFormat="1" ht="14.25" x14ac:dyDescent="0.45">
      <c r="E77" s="4"/>
      <c r="G77" s="4"/>
      <c r="I77" s="4"/>
      <c r="K77" s="4"/>
    </row>
    <row r="78" spans="1:13" s="3" customFormat="1" ht="14.25" x14ac:dyDescent="0.45">
      <c r="E78" s="4"/>
      <c r="G78" s="4"/>
      <c r="I78" s="4"/>
      <c r="K78" s="4"/>
    </row>
  </sheetData>
  <mergeCells count="3">
    <mergeCell ref="E6:L6"/>
    <mergeCell ref="A7:D7"/>
    <mergeCell ref="A68:L68"/>
  </mergeCells>
  <phoneticPr fontId="0" type="noConversion"/>
  <pageMargins left="0.74803149606299213" right="0.74803149606299213" top="0.98425196850393704" bottom="0.98425196850393704" header="0" footer="0"/>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showGridLines="0" zoomScaleNormal="100" workbookViewId="0">
      <selection activeCell="B11" sqref="B11"/>
    </sheetView>
  </sheetViews>
  <sheetFormatPr defaultRowHeight="13.15" x14ac:dyDescent="0.4"/>
  <cols>
    <col min="1" max="2" width="7.3984375" customWidth="1"/>
    <col min="3" max="3" width="49.1328125" customWidth="1"/>
    <col min="4" max="4" width="13.265625" customWidth="1"/>
    <col min="5" max="5" width="7" style="201" customWidth="1"/>
    <col min="6" max="6" width="13.73046875" customWidth="1"/>
    <col min="7" max="7" width="7.86328125" style="201" customWidth="1"/>
    <col min="8" max="8" width="12.1328125" customWidth="1"/>
    <col min="9" max="9" width="8" style="201" customWidth="1"/>
    <col min="10" max="10" width="18" style="134" customWidth="1"/>
  </cols>
  <sheetData>
    <row r="1" spans="1:10" ht="19.5" x14ac:dyDescent="0.6">
      <c r="A1" s="56" t="s">
        <v>145</v>
      </c>
      <c r="B1" s="56"/>
      <c r="C1" s="56"/>
    </row>
    <row r="2" spans="1:10" ht="19.5" x14ac:dyDescent="0.6">
      <c r="A2" s="56" t="s">
        <v>141</v>
      </c>
      <c r="B2" s="56"/>
      <c r="C2" s="56"/>
    </row>
    <row r="3" spans="1:10" ht="19.5" x14ac:dyDescent="0.6">
      <c r="A3" s="56" t="s">
        <v>14</v>
      </c>
      <c r="B3" s="56"/>
      <c r="C3" s="56"/>
    </row>
    <row r="4" spans="1:10" ht="19.5" x14ac:dyDescent="0.6">
      <c r="A4" s="56" t="s">
        <v>158</v>
      </c>
      <c r="B4" s="56"/>
      <c r="C4" s="56"/>
    </row>
    <row r="5" spans="1:10" ht="14.25" x14ac:dyDescent="0.45">
      <c r="A5" s="3"/>
      <c r="B5" s="3"/>
      <c r="C5" s="3"/>
    </row>
    <row r="6" spans="1:10" ht="14.25" x14ac:dyDescent="0.45">
      <c r="A6" s="118"/>
      <c r="B6" s="118"/>
      <c r="C6" s="118"/>
      <c r="D6" s="118"/>
      <c r="E6" s="202"/>
      <c r="F6" s="118"/>
      <c r="G6" s="202"/>
      <c r="H6" s="118"/>
      <c r="I6" s="202"/>
    </row>
    <row r="7" spans="1:10" ht="14.25" x14ac:dyDescent="0.45">
      <c r="A7" s="120" t="s">
        <v>24</v>
      </c>
      <c r="B7" s="120"/>
      <c r="C7" s="120"/>
      <c r="D7" s="61" t="s">
        <v>112</v>
      </c>
      <c r="E7" s="48" t="s">
        <v>0</v>
      </c>
      <c r="F7" s="61" t="s">
        <v>110</v>
      </c>
      <c r="G7" s="48" t="s">
        <v>0</v>
      </c>
      <c r="H7" s="61" t="s">
        <v>113</v>
      </c>
      <c r="I7" s="48" t="s">
        <v>0</v>
      </c>
    </row>
    <row r="8" spans="1:10" ht="14.25" x14ac:dyDescent="0.45">
      <c r="B8" s="120" t="s">
        <v>54</v>
      </c>
    </row>
    <row r="9" spans="1:10" ht="14.25" x14ac:dyDescent="0.45">
      <c r="A9" s="30"/>
      <c r="B9" s="30"/>
      <c r="C9" s="30" t="s">
        <v>25</v>
      </c>
      <c r="D9" s="79">
        <v>7000</v>
      </c>
      <c r="E9" s="203">
        <f t="shared" ref="E9:E15" si="0">D9/D$30</f>
        <v>0.23178807947019867</v>
      </c>
      <c r="F9" s="79">
        <v>1000</v>
      </c>
      <c r="G9" s="203">
        <f>F9/F$30</f>
        <v>1.9011406844106463E-2</v>
      </c>
      <c r="H9" s="79">
        <v>7000</v>
      </c>
      <c r="I9" s="203">
        <f>H9/H$30</f>
        <v>0.11986301369863013</v>
      </c>
      <c r="J9" s="14" t="s">
        <v>36</v>
      </c>
    </row>
    <row r="10" spans="1:10" ht="14.25" x14ac:dyDescent="0.45">
      <c r="A10" s="30"/>
      <c r="B10" s="30"/>
      <c r="C10" s="30" t="s">
        <v>26</v>
      </c>
      <c r="D10" s="79">
        <v>1700</v>
      </c>
      <c r="E10" s="203">
        <f t="shared" si="0"/>
        <v>5.6291390728476824E-2</v>
      </c>
      <c r="F10" s="79">
        <v>1700</v>
      </c>
      <c r="G10" s="203">
        <f t="shared" ref="G10:I10" si="1">F10/F$30</f>
        <v>3.2319391634980987E-2</v>
      </c>
      <c r="H10" s="79">
        <v>1200</v>
      </c>
      <c r="I10" s="203">
        <f t="shared" si="1"/>
        <v>2.0547945205479451E-2</v>
      </c>
      <c r="J10" s="14" t="s">
        <v>36</v>
      </c>
    </row>
    <row r="11" spans="1:10" ht="14.25" x14ac:dyDescent="0.45">
      <c r="A11" s="30"/>
      <c r="B11" s="30"/>
      <c r="C11" s="30" t="s">
        <v>27</v>
      </c>
      <c r="D11" s="79">
        <v>1500</v>
      </c>
      <c r="E11" s="203">
        <f t="shared" si="0"/>
        <v>4.9668874172185427E-2</v>
      </c>
      <c r="F11" s="79">
        <v>1500</v>
      </c>
      <c r="G11" s="203">
        <f t="shared" ref="G11:I11" si="2">F11/F$30</f>
        <v>2.8517110266159697E-2</v>
      </c>
      <c r="H11" s="79">
        <v>1500</v>
      </c>
      <c r="I11" s="203">
        <f t="shared" si="2"/>
        <v>2.5684931506849314E-2</v>
      </c>
      <c r="J11" s="14" t="s">
        <v>36</v>
      </c>
    </row>
    <row r="12" spans="1:10" ht="14.25" x14ac:dyDescent="0.45">
      <c r="A12" s="30"/>
      <c r="B12" s="30"/>
      <c r="C12" s="30" t="s">
        <v>28</v>
      </c>
      <c r="D12" s="79">
        <v>8000</v>
      </c>
      <c r="E12" s="203">
        <f t="shared" si="0"/>
        <v>0.26490066225165565</v>
      </c>
      <c r="F12" s="79">
        <v>7500</v>
      </c>
      <c r="G12" s="203">
        <f t="shared" ref="G12:I16" si="3">F12/F$30</f>
        <v>0.14258555133079848</v>
      </c>
      <c r="H12" s="79">
        <v>8000</v>
      </c>
      <c r="I12" s="203">
        <f t="shared" si="3"/>
        <v>0.13698630136986301</v>
      </c>
      <c r="J12" s="14" t="s">
        <v>36</v>
      </c>
    </row>
    <row r="13" spans="1:10" ht="14.25" x14ac:dyDescent="0.45">
      <c r="A13" s="30"/>
      <c r="B13" s="30"/>
      <c r="C13" s="30" t="s">
        <v>137</v>
      </c>
      <c r="D13" s="79"/>
      <c r="E13" s="203">
        <f t="shared" si="0"/>
        <v>0</v>
      </c>
      <c r="F13" s="79">
        <v>7700</v>
      </c>
      <c r="G13" s="203">
        <f t="shared" si="3"/>
        <v>0.14638783269961977</v>
      </c>
      <c r="H13" s="79">
        <v>7700</v>
      </c>
      <c r="I13" s="203">
        <f t="shared" si="3"/>
        <v>0.13184931506849315</v>
      </c>
      <c r="J13" s="14" t="s">
        <v>36</v>
      </c>
    </row>
    <row r="14" spans="1:10" ht="14.25" x14ac:dyDescent="0.45">
      <c r="A14" s="30"/>
      <c r="B14" s="30"/>
      <c r="C14" s="30" t="s">
        <v>138</v>
      </c>
      <c r="D14" s="79"/>
      <c r="E14" s="203">
        <f t="shared" si="0"/>
        <v>0</v>
      </c>
      <c r="F14" s="79">
        <v>10200</v>
      </c>
      <c r="G14" s="203">
        <f t="shared" si="3"/>
        <v>0.19391634980988592</v>
      </c>
      <c r="H14" s="79">
        <v>10200</v>
      </c>
      <c r="I14" s="203">
        <f t="shared" si="3"/>
        <v>0.17465753424657535</v>
      </c>
      <c r="J14" s="14" t="s">
        <v>36</v>
      </c>
    </row>
    <row r="15" spans="1:10" ht="14.25" x14ac:dyDescent="0.45">
      <c r="A15" s="30"/>
      <c r="B15" s="30"/>
      <c r="C15" s="30" t="s">
        <v>139</v>
      </c>
      <c r="D15" s="79"/>
      <c r="E15" s="203">
        <f t="shared" si="0"/>
        <v>0</v>
      </c>
      <c r="F15" s="79">
        <v>11000</v>
      </c>
      <c r="G15" s="203">
        <f t="shared" si="3"/>
        <v>0.20912547528517111</v>
      </c>
      <c r="H15" s="79">
        <v>12800</v>
      </c>
      <c r="I15" s="203">
        <f t="shared" si="3"/>
        <v>0.21917808219178081</v>
      </c>
      <c r="J15" s="14" t="s">
        <v>36</v>
      </c>
    </row>
    <row r="16" spans="1:10" ht="14.25" x14ac:dyDescent="0.45">
      <c r="A16" s="30"/>
      <c r="B16" s="30"/>
      <c r="C16" s="30"/>
      <c r="D16" s="79"/>
      <c r="E16" s="203">
        <f>D16/D$30</f>
        <v>0</v>
      </c>
      <c r="F16" s="79"/>
      <c r="G16" s="203">
        <f t="shared" si="3"/>
        <v>0</v>
      </c>
      <c r="H16" s="79"/>
      <c r="I16" s="203">
        <f t="shared" si="3"/>
        <v>0</v>
      </c>
      <c r="J16" s="14" t="s">
        <v>36</v>
      </c>
    </row>
    <row r="17" spans="1:10" ht="14.25" x14ac:dyDescent="0.45">
      <c r="A17" s="30"/>
      <c r="B17" s="30"/>
      <c r="C17" s="30"/>
      <c r="D17" s="79"/>
      <c r="E17" s="203">
        <f>D17/D$30</f>
        <v>0</v>
      </c>
      <c r="F17" s="79"/>
      <c r="G17" s="203">
        <f t="shared" ref="G17:I17" si="4">F17/F$30</f>
        <v>0</v>
      </c>
      <c r="H17" s="79"/>
      <c r="I17" s="203">
        <f t="shared" si="4"/>
        <v>0</v>
      </c>
      <c r="J17" s="14" t="s">
        <v>36</v>
      </c>
    </row>
    <row r="18" spans="1:10" ht="14.65" thickBot="1" x14ac:dyDescent="0.5">
      <c r="A18" s="30"/>
      <c r="B18" s="120" t="s">
        <v>55</v>
      </c>
      <c r="C18" s="30"/>
      <c r="D18" s="58">
        <f>SUM(D9:D17)</f>
        <v>18200</v>
      </c>
      <c r="E18" s="57"/>
      <c r="F18" s="58">
        <f t="shared" ref="F18" si="5">SUM(F9:F17)</f>
        <v>40600</v>
      </c>
      <c r="G18" s="57"/>
      <c r="H18" s="58">
        <f t="shared" ref="H18" si="6">SUM(H9:H17)</f>
        <v>48400</v>
      </c>
      <c r="I18" s="57"/>
    </row>
    <row r="19" spans="1:10" ht="14.65" thickTop="1" x14ac:dyDescent="0.45">
      <c r="A19" s="30"/>
      <c r="B19" s="35"/>
      <c r="C19" s="30"/>
      <c r="D19" s="26"/>
      <c r="E19" s="28"/>
      <c r="F19" s="26"/>
      <c r="G19" s="28"/>
      <c r="H19" s="26"/>
      <c r="I19" s="28"/>
    </row>
    <row r="20" spans="1:10" ht="14.25" x14ac:dyDescent="0.45">
      <c r="A20" s="30"/>
      <c r="B20" s="120" t="s">
        <v>70</v>
      </c>
      <c r="I20" s="203"/>
    </row>
    <row r="21" spans="1:10" ht="14.25" x14ac:dyDescent="0.45">
      <c r="A21" s="30"/>
      <c r="B21" s="30"/>
      <c r="C21" s="30" t="s">
        <v>46</v>
      </c>
      <c r="D21" s="79"/>
      <c r="E21" s="203">
        <f>D21/D$30</f>
        <v>0</v>
      </c>
      <c r="F21" s="79">
        <v>10000</v>
      </c>
      <c r="G21" s="203">
        <f>F21/F$30</f>
        <v>0.19011406844106463</v>
      </c>
      <c r="H21" s="79">
        <v>10000</v>
      </c>
      <c r="I21" s="203">
        <f>H21/H$30</f>
        <v>0.17123287671232876</v>
      </c>
      <c r="J21" s="14" t="s">
        <v>36</v>
      </c>
    </row>
    <row r="22" spans="1:10" ht="14.25" x14ac:dyDescent="0.45">
      <c r="A22" s="30"/>
      <c r="B22" s="30"/>
      <c r="C22" s="30" t="s">
        <v>47</v>
      </c>
      <c r="D22" s="79"/>
      <c r="E22" s="203">
        <f t="shared" ref="E22:E26" si="7">D22/D$30</f>
        <v>0</v>
      </c>
      <c r="F22" s="79"/>
      <c r="G22" s="203">
        <f t="shared" ref="G22:I26" si="8">F22/F$30</f>
        <v>0</v>
      </c>
      <c r="H22" s="79"/>
      <c r="I22" s="203">
        <f t="shared" si="8"/>
        <v>0</v>
      </c>
      <c r="J22" s="14" t="s">
        <v>36</v>
      </c>
    </row>
    <row r="23" spans="1:10" ht="14.25" x14ac:dyDescent="0.45">
      <c r="A23" s="30"/>
      <c r="B23" s="30"/>
      <c r="C23" s="30" t="s">
        <v>48</v>
      </c>
      <c r="D23" s="79"/>
      <c r="E23" s="203">
        <f t="shared" si="7"/>
        <v>0</v>
      </c>
      <c r="F23" s="79"/>
      <c r="G23" s="203">
        <f t="shared" si="8"/>
        <v>0</v>
      </c>
      <c r="H23" s="79"/>
      <c r="I23" s="203">
        <f t="shared" si="8"/>
        <v>0</v>
      </c>
      <c r="J23" s="14" t="s">
        <v>36</v>
      </c>
    </row>
    <row r="24" spans="1:10" ht="14.25" x14ac:dyDescent="0.45">
      <c r="A24" s="30"/>
      <c r="B24" s="30"/>
      <c r="C24" s="30"/>
      <c r="D24" s="79"/>
      <c r="E24" s="203">
        <f t="shared" si="7"/>
        <v>0</v>
      </c>
      <c r="F24" s="79"/>
      <c r="G24" s="203">
        <f t="shared" si="8"/>
        <v>0</v>
      </c>
      <c r="H24" s="79"/>
      <c r="I24" s="203">
        <f t="shared" si="8"/>
        <v>0</v>
      </c>
      <c r="J24" s="14" t="s">
        <v>36</v>
      </c>
    </row>
    <row r="25" spans="1:10" ht="14.25" x14ac:dyDescent="0.45">
      <c r="A25" s="30"/>
      <c r="B25" s="30"/>
      <c r="C25" s="30"/>
      <c r="D25" s="79"/>
      <c r="E25" s="203">
        <f t="shared" si="7"/>
        <v>0</v>
      </c>
      <c r="F25" s="79"/>
      <c r="G25" s="203">
        <f t="shared" si="8"/>
        <v>0</v>
      </c>
      <c r="H25" s="79"/>
      <c r="I25" s="203">
        <f t="shared" si="8"/>
        <v>0</v>
      </c>
      <c r="J25" s="14" t="s">
        <v>36</v>
      </c>
    </row>
    <row r="26" spans="1:10" ht="14.25" x14ac:dyDescent="0.45">
      <c r="A26" s="30"/>
      <c r="B26" s="30"/>
      <c r="C26" s="30"/>
      <c r="D26" s="79"/>
      <c r="E26" s="203">
        <f t="shared" si="7"/>
        <v>0</v>
      </c>
      <c r="F26" s="79"/>
      <c r="G26" s="203">
        <f t="shared" si="8"/>
        <v>0</v>
      </c>
      <c r="H26" s="79"/>
      <c r="I26" s="203">
        <f t="shared" si="8"/>
        <v>0</v>
      </c>
      <c r="J26" s="14" t="s">
        <v>36</v>
      </c>
    </row>
    <row r="27" spans="1:10" ht="14.65" thickBot="1" x14ac:dyDescent="0.5">
      <c r="A27" s="30"/>
      <c r="B27" s="120" t="s">
        <v>71</v>
      </c>
      <c r="C27" s="30"/>
      <c r="D27" s="58">
        <f>SUM(D21:D26)</f>
        <v>0</v>
      </c>
      <c r="E27" s="57"/>
      <c r="F27" s="58">
        <f t="shared" ref="F27" si="9">SUM(F21:F26)</f>
        <v>10000</v>
      </c>
      <c r="G27" s="57"/>
      <c r="H27" s="58">
        <f t="shared" ref="H27" si="10">SUM(H21:H26)</f>
        <v>10000</v>
      </c>
      <c r="I27" s="57"/>
    </row>
    <row r="28" spans="1:10" ht="14.65" thickTop="1" x14ac:dyDescent="0.45">
      <c r="A28" s="30"/>
      <c r="B28" s="120"/>
      <c r="C28" s="30"/>
      <c r="D28" s="37"/>
      <c r="E28" s="203"/>
      <c r="F28" s="37"/>
      <c r="G28" s="203"/>
      <c r="H28" s="37"/>
      <c r="I28" s="203"/>
    </row>
    <row r="29" spans="1:10" ht="14.25" x14ac:dyDescent="0.45">
      <c r="A29" s="49" t="s">
        <v>85</v>
      </c>
      <c r="B29" s="49"/>
      <c r="C29" s="119"/>
      <c r="D29" s="80">
        <v>12000</v>
      </c>
      <c r="E29" s="203">
        <f t="shared" ref="E29" si="11">D29/D$30</f>
        <v>0.39735099337748342</v>
      </c>
      <c r="F29" s="80">
        <v>2000</v>
      </c>
      <c r="G29" s="203">
        <f t="shared" ref="G29" si="12">F29/F$30</f>
        <v>3.8022813688212927E-2</v>
      </c>
      <c r="H29" s="199" t="s">
        <v>5</v>
      </c>
      <c r="I29" s="203"/>
      <c r="J29" s="134" t="s">
        <v>143</v>
      </c>
    </row>
    <row r="30" spans="1:10" ht="14.65" thickBot="1" x14ac:dyDescent="0.5">
      <c r="A30" s="123" t="s">
        <v>33</v>
      </c>
      <c r="B30" s="123"/>
      <c r="C30" s="123"/>
      <c r="D30" s="58">
        <f>D18+D27+D29</f>
        <v>30200</v>
      </c>
      <c r="E30" s="57">
        <f>D30/D$30</f>
        <v>1</v>
      </c>
      <c r="F30" s="58">
        <f t="shared" ref="F30" si="13">F18+F27+F29</f>
        <v>52600</v>
      </c>
      <c r="G30" s="57">
        <f t="shared" ref="G30" si="14">F30/F$30</f>
        <v>1</v>
      </c>
      <c r="H30" s="58">
        <f>H18+H27</f>
        <v>58400</v>
      </c>
      <c r="I30" s="57">
        <f>H30/H$30</f>
        <v>1</v>
      </c>
    </row>
    <row r="31" spans="1:10" ht="14.65" thickTop="1" x14ac:dyDescent="0.45">
      <c r="A31" s="155"/>
      <c r="B31" s="155"/>
      <c r="C31" s="155"/>
      <c r="D31" s="156"/>
      <c r="E31" s="204"/>
      <c r="F31" s="156"/>
      <c r="G31" s="204"/>
      <c r="H31" s="156"/>
      <c r="I31" s="204"/>
    </row>
    <row r="32" spans="1:10" ht="14.25" x14ac:dyDescent="0.45">
      <c r="A32" s="158" t="s">
        <v>68</v>
      </c>
      <c r="B32" s="158"/>
      <c r="C32" s="159"/>
      <c r="D32" s="126"/>
      <c r="E32" s="205"/>
      <c r="F32" s="126"/>
      <c r="G32" s="205"/>
      <c r="H32" s="126"/>
      <c r="I32" s="205"/>
    </row>
    <row r="33" spans="1:9" x14ac:dyDescent="0.4">
      <c r="A33" s="137"/>
      <c r="B33" s="137"/>
      <c r="C33" s="137"/>
      <c r="D33" s="137"/>
      <c r="E33" s="206"/>
      <c r="F33" s="137"/>
      <c r="G33" s="206"/>
      <c r="H33" s="137"/>
      <c r="I33" s="206"/>
    </row>
    <row r="34" spans="1:9" ht="57.75" customHeight="1" x14ac:dyDescent="0.4">
      <c r="A34" s="275" t="s">
        <v>29</v>
      </c>
      <c r="B34" s="275"/>
      <c r="C34" s="275"/>
      <c r="D34" s="275"/>
      <c r="E34" s="275"/>
      <c r="F34" s="275"/>
      <c r="G34" s="275"/>
      <c r="H34" s="275"/>
      <c r="I34" s="275"/>
    </row>
    <row r="35" spans="1:9" ht="12.6" customHeight="1" x14ac:dyDescent="0.4">
      <c r="A35" s="154"/>
      <c r="B35" s="154"/>
      <c r="C35" s="154"/>
      <c r="D35" s="154"/>
      <c r="E35" s="200"/>
      <c r="F35" s="154"/>
      <c r="G35" s="200"/>
      <c r="H35" s="154"/>
      <c r="I35" s="200"/>
    </row>
    <row r="36" spans="1:9" ht="12.6" customHeight="1" x14ac:dyDescent="0.4">
      <c r="A36" s="154"/>
      <c r="B36" s="154"/>
      <c r="C36" s="154"/>
      <c r="D36" s="154"/>
      <c r="E36" s="200"/>
      <c r="F36" s="154"/>
      <c r="G36" s="200"/>
      <c r="H36" s="154"/>
      <c r="I36" s="200"/>
    </row>
    <row r="37" spans="1:9" ht="12.6" customHeight="1" x14ac:dyDescent="0.4">
      <c r="A37" s="154"/>
      <c r="B37" s="154"/>
      <c r="C37" s="154"/>
      <c r="D37" s="154"/>
      <c r="E37" s="200"/>
      <c r="F37" s="154"/>
      <c r="G37" s="200"/>
      <c r="H37" s="154"/>
      <c r="I37" s="200"/>
    </row>
    <row r="38" spans="1:9" ht="12.6" customHeight="1" x14ac:dyDescent="0.4">
      <c r="A38" s="154"/>
      <c r="B38" s="154"/>
      <c r="C38" s="154"/>
      <c r="D38" s="154"/>
      <c r="E38" s="200"/>
      <c r="F38" s="154"/>
      <c r="G38" s="200"/>
      <c r="H38" s="154"/>
      <c r="I38" s="200"/>
    </row>
  </sheetData>
  <mergeCells count="1">
    <mergeCell ref="A34:I34"/>
  </mergeCells>
  <pageMargins left="0.7" right="0.7" top="0.75" bottom="0.75" header="0.3" footer="0.3"/>
  <pageSetup paperSize="9" scale="65" orientation="portrait"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8"/>
  <sheetViews>
    <sheetView showGridLines="0" zoomScaleNormal="100" workbookViewId="0">
      <selection activeCell="F3" sqref="F3"/>
    </sheetView>
  </sheetViews>
  <sheetFormatPr defaultColWidth="9.1328125" defaultRowHeight="12.75" x14ac:dyDescent="0.35"/>
  <cols>
    <col min="1" max="2" width="7.3984375" customWidth="1"/>
    <col min="3" max="3" width="41" customWidth="1"/>
    <col min="4" max="4" width="10.86328125" bestFit="1" customWidth="1"/>
    <col min="5" max="5" width="1.73046875" customWidth="1"/>
    <col min="6" max="6" width="10.1328125" customWidth="1"/>
    <col min="7" max="7" width="11.3984375" bestFit="1" customWidth="1"/>
    <col min="8" max="8" width="11.59765625" customWidth="1"/>
    <col min="9" max="9" width="1.73046875" customWidth="1"/>
  </cols>
  <sheetData>
    <row r="1" spans="1:19" ht="19.5" x14ac:dyDescent="0.6">
      <c r="A1" s="56" t="s">
        <v>144</v>
      </c>
      <c r="B1" s="56"/>
      <c r="C1" s="56"/>
    </row>
    <row r="2" spans="1:19" ht="19.5" x14ac:dyDescent="0.6">
      <c r="A2" s="56" t="s">
        <v>217</v>
      </c>
      <c r="B2" s="56"/>
      <c r="C2" s="56"/>
    </row>
    <row r="3" spans="1:19" ht="19.5" x14ac:dyDescent="0.6">
      <c r="A3" s="56" t="s">
        <v>14</v>
      </c>
      <c r="B3" s="56"/>
      <c r="C3" s="56"/>
    </row>
    <row r="4" spans="1:19" ht="19.5" x14ac:dyDescent="0.6">
      <c r="A4" s="56" t="s">
        <v>158</v>
      </c>
      <c r="B4" s="56"/>
      <c r="C4" s="56"/>
    </row>
    <row r="5" spans="1:19" ht="14.25" x14ac:dyDescent="0.45">
      <c r="A5" s="3"/>
      <c r="B5" s="3"/>
      <c r="C5" s="3"/>
    </row>
    <row r="6" spans="1:19" ht="14.25" x14ac:dyDescent="0.45">
      <c r="A6" s="118"/>
      <c r="B6" s="118"/>
      <c r="C6" s="118"/>
      <c r="D6" s="118"/>
      <c r="E6" s="118"/>
      <c r="F6" s="118"/>
      <c r="G6" s="118"/>
      <c r="H6" s="118"/>
      <c r="I6" s="118"/>
    </row>
    <row r="7" spans="1:19" s="152" customFormat="1" ht="28.5" x14ac:dyDescent="0.45">
      <c r="A7" s="120" t="s">
        <v>72</v>
      </c>
      <c r="B7" s="120"/>
      <c r="C7" s="120"/>
      <c r="D7" s="198" t="s">
        <v>136</v>
      </c>
      <c r="E7" s="121"/>
      <c r="F7" s="127" t="s">
        <v>31</v>
      </c>
      <c r="G7" s="128" t="s">
        <v>23</v>
      </c>
      <c r="H7" s="128" t="s">
        <v>32</v>
      </c>
      <c r="I7" s="122"/>
    </row>
    <row r="8" spans="1:19" ht="14.25" x14ac:dyDescent="0.45">
      <c r="B8" s="120"/>
    </row>
    <row r="9" spans="1:19" ht="14.25" x14ac:dyDescent="0.45">
      <c r="A9" s="120"/>
      <c r="B9" s="2" t="s">
        <v>76</v>
      </c>
    </row>
    <row r="10" spans="1:19" ht="14.25" x14ac:dyDescent="0.45">
      <c r="A10" s="30"/>
      <c r="B10" s="30"/>
      <c r="C10" s="30" t="s">
        <v>101</v>
      </c>
      <c r="D10" s="79"/>
      <c r="E10" s="37"/>
      <c r="F10" s="163">
        <v>1</v>
      </c>
      <c r="G10" s="160">
        <f>D10*F10</f>
        <v>0</v>
      </c>
      <c r="H10" s="160">
        <f>D10-G10</f>
        <v>0</v>
      </c>
      <c r="I10" s="124"/>
    </row>
    <row r="11" spans="1:19" ht="14.25" x14ac:dyDescent="0.45">
      <c r="A11" s="30"/>
      <c r="B11" s="30"/>
      <c r="C11" s="30" t="s">
        <v>103</v>
      </c>
      <c r="D11" s="79"/>
      <c r="E11" s="37"/>
      <c r="F11" s="163"/>
      <c r="G11" s="160">
        <f t="shared" ref="G11:G15" si="0">D11*F11</f>
        <v>0</v>
      </c>
      <c r="H11" s="160">
        <f t="shared" ref="H11:H15" si="1">D11-G11</f>
        <v>0</v>
      </c>
      <c r="I11" s="124"/>
    </row>
    <row r="12" spans="1:19" ht="14.25" x14ac:dyDescent="0.45">
      <c r="A12" s="30"/>
      <c r="B12" s="30"/>
      <c r="C12" s="30" t="s">
        <v>102</v>
      </c>
      <c r="D12" s="79"/>
      <c r="E12" s="37"/>
      <c r="F12" s="163"/>
      <c r="G12" s="160">
        <f t="shared" si="0"/>
        <v>0</v>
      </c>
      <c r="H12" s="160">
        <f t="shared" si="1"/>
        <v>0</v>
      </c>
      <c r="I12" s="124"/>
    </row>
    <row r="13" spans="1:19" ht="14.25" x14ac:dyDescent="0.45">
      <c r="A13" s="30"/>
      <c r="B13" s="30"/>
      <c r="C13" s="30" t="s">
        <v>104</v>
      </c>
      <c r="D13" s="79"/>
      <c r="E13" s="37"/>
      <c r="F13" s="163"/>
      <c r="G13" s="160">
        <f t="shared" si="0"/>
        <v>0</v>
      </c>
      <c r="H13" s="160">
        <f t="shared" si="1"/>
        <v>0</v>
      </c>
      <c r="I13" s="124"/>
    </row>
    <row r="14" spans="1:19" ht="14.25" x14ac:dyDescent="0.45">
      <c r="A14" s="30"/>
      <c r="B14" s="30"/>
      <c r="C14" s="30"/>
      <c r="D14" s="79"/>
      <c r="E14" s="37"/>
      <c r="F14" s="163"/>
      <c r="G14" s="160">
        <f t="shared" si="0"/>
        <v>0</v>
      </c>
      <c r="H14" s="160">
        <f t="shared" si="1"/>
        <v>0</v>
      </c>
      <c r="I14" s="124"/>
    </row>
    <row r="15" spans="1:19" ht="14.25" x14ac:dyDescent="0.45">
      <c r="A15" s="30"/>
      <c r="B15" s="30"/>
      <c r="C15" s="30"/>
      <c r="D15" s="79"/>
      <c r="E15" s="37"/>
      <c r="F15" s="163"/>
      <c r="G15" s="160">
        <f t="shared" si="0"/>
        <v>0</v>
      </c>
      <c r="H15" s="160">
        <f t="shared" si="1"/>
        <v>0</v>
      </c>
      <c r="I15" s="124"/>
    </row>
    <row r="16" spans="1:19" s="132" customFormat="1" ht="14.65" thickBot="1" x14ac:dyDescent="0.5">
      <c r="A16" s="30"/>
      <c r="B16" s="2" t="s">
        <v>79</v>
      </c>
      <c r="C16" s="30"/>
      <c r="D16" s="58">
        <f>SUM(D10:D15)</f>
        <v>0</v>
      </c>
      <c r="E16" s="105"/>
      <c r="F16" s="165" t="e">
        <f>G16/D16</f>
        <v>#DIV/0!</v>
      </c>
      <c r="G16" s="162">
        <f>SUM(G10:G15)</f>
        <v>0</v>
      </c>
      <c r="H16" s="162">
        <f>SUM(H10:H15)</f>
        <v>0</v>
      </c>
      <c r="I16" s="57"/>
      <c r="J16"/>
      <c r="K16"/>
      <c r="L16"/>
      <c r="M16"/>
      <c r="N16"/>
      <c r="O16"/>
      <c r="P16"/>
      <c r="Q16"/>
      <c r="R16"/>
      <c r="S16"/>
    </row>
    <row r="17" spans="1:9" ht="15" thickTop="1" thickBot="1" x14ac:dyDescent="0.5">
      <c r="A17" s="30"/>
      <c r="B17" s="2" t="s">
        <v>154</v>
      </c>
      <c r="C17" s="30"/>
      <c r="D17" s="58">
        <f>D16/107*100</f>
        <v>0</v>
      </c>
      <c r="E17" s="57"/>
      <c r="F17" s="57"/>
      <c r="G17" s="105">
        <f>G16/107*100</f>
        <v>0</v>
      </c>
      <c r="H17" s="105">
        <f>H16/107*100</f>
        <v>0</v>
      </c>
      <c r="I17" s="57"/>
    </row>
    <row r="18" spans="1:9" ht="14.65" thickTop="1" x14ac:dyDescent="0.45">
      <c r="A18" s="30"/>
      <c r="B18" s="30"/>
      <c r="C18" s="30"/>
      <c r="D18" s="37"/>
      <c r="E18" s="37"/>
      <c r="F18" s="164"/>
      <c r="G18" s="161"/>
      <c r="H18" s="161"/>
      <c r="I18" s="124"/>
    </row>
    <row r="19" spans="1:9" ht="14.25" x14ac:dyDescent="0.45">
      <c r="A19" s="30"/>
      <c r="B19" s="2" t="s">
        <v>20</v>
      </c>
      <c r="C19" s="30"/>
      <c r="D19" s="37"/>
      <c r="E19" s="37"/>
      <c r="F19" s="164"/>
      <c r="G19" s="161"/>
      <c r="H19" s="161"/>
      <c r="I19" s="124"/>
    </row>
    <row r="20" spans="1:9" ht="14.25" x14ac:dyDescent="0.45">
      <c r="A20" s="30"/>
      <c r="B20" s="30"/>
      <c r="C20" s="30" t="s">
        <v>107</v>
      </c>
      <c r="D20" s="79">
        <v>10000</v>
      </c>
      <c r="E20" s="37"/>
      <c r="F20" s="163">
        <v>1</v>
      </c>
      <c r="G20" s="160">
        <f>D20*F20</f>
        <v>10000</v>
      </c>
      <c r="H20" s="160">
        <f>D20-G20</f>
        <v>0</v>
      </c>
      <c r="I20" s="124"/>
    </row>
    <row r="21" spans="1:9" ht="14.25" x14ac:dyDescent="0.45">
      <c r="A21" s="30"/>
      <c r="B21" s="30"/>
      <c r="C21" s="30" t="s">
        <v>108</v>
      </c>
      <c r="D21" s="79"/>
      <c r="E21" s="37"/>
      <c r="F21" s="163"/>
      <c r="G21" s="160">
        <f t="shared" ref="G21:G25" si="2">D21*F21</f>
        <v>0</v>
      </c>
      <c r="H21" s="160">
        <f t="shared" ref="H21:H25" si="3">D21-G21</f>
        <v>0</v>
      </c>
      <c r="I21" s="124"/>
    </row>
    <row r="22" spans="1:9" ht="14.25" x14ac:dyDescent="0.45">
      <c r="A22" s="30"/>
      <c r="B22" s="30"/>
      <c r="C22" s="30" t="s">
        <v>105</v>
      </c>
      <c r="D22" s="79"/>
      <c r="E22" s="37"/>
      <c r="F22" s="163"/>
      <c r="G22" s="160">
        <f t="shared" si="2"/>
        <v>0</v>
      </c>
      <c r="H22" s="160">
        <f t="shared" si="3"/>
        <v>0</v>
      </c>
      <c r="I22" s="124"/>
    </row>
    <row r="23" spans="1:9" ht="14.25" x14ac:dyDescent="0.45">
      <c r="A23" s="30"/>
      <c r="B23" s="30"/>
      <c r="C23" s="30" t="s">
        <v>106</v>
      </c>
      <c r="D23" s="79"/>
      <c r="E23" s="37"/>
      <c r="F23" s="163"/>
      <c r="G23" s="160">
        <f t="shared" si="2"/>
        <v>0</v>
      </c>
      <c r="H23" s="160">
        <f t="shared" si="3"/>
        <v>0</v>
      </c>
      <c r="I23" s="124"/>
    </row>
    <row r="24" spans="1:9" ht="14.25" x14ac:dyDescent="0.45">
      <c r="A24" s="30"/>
      <c r="C24" s="30"/>
      <c r="D24" s="79"/>
      <c r="E24" s="37"/>
      <c r="F24" s="163"/>
      <c r="G24" s="160">
        <f t="shared" si="2"/>
        <v>0</v>
      </c>
      <c r="H24" s="160">
        <f t="shared" si="3"/>
        <v>0</v>
      </c>
      <c r="I24" s="124"/>
    </row>
    <row r="25" spans="1:9" ht="14.25" x14ac:dyDescent="0.45">
      <c r="A25" s="30"/>
      <c r="B25" s="30"/>
      <c r="C25" s="30"/>
      <c r="D25" s="79"/>
      <c r="E25" s="37"/>
      <c r="F25" s="163"/>
      <c r="G25" s="160">
        <f t="shared" si="2"/>
        <v>0</v>
      </c>
      <c r="H25" s="160">
        <f t="shared" si="3"/>
        <v>0</v>
      </c>
      <c r="I25" s="124"/>
    </row>
    <row r="26" spans="1:9" s="132" customFormat="1" ht="14.65" thickBot="1" x14ac:dyDescent="0.5">
      <c r="A26" s="30"/>
      <c r="B26" s="35" t="s">
        <v>19</v>
      </c>
      <c r="C26" s="30"/>
      <c r="D26" s="58">
        <f>SUM(D20:D25)</f>
        <v>10000</v>
      </c>
      <c r="E26" s="105"/>
      <c r="F26" s="166">
        <f>G26/D26</f>
        <v>1</v>
      </c>
      <c r="G26" s="162">
        <f>SUM(G20:G25)</f>
        <v>10000</v>
      </c>
      <c r="H26" s="162">
        <f>SUM(H20:H25)</f>
        <v>0</v>
      </c>
      <c r="I26" s="57"/>
    </row>
    <row r="27" spans="1:9" ht="15" thickTop="1" thickBot="1" x14ac:dyDescent="0.5">
      <c r="A27" s="30"/>
      <c r="B27" s="35" t="s">
        <v>155</v>
      </c>
      <c r="C27" s="30"/>
      <c r="D27" s="58">
        <f>D26/107*100</f>
        <v>9345.7943925233649</v>
      </c>
      <c r="E27" s="57"/>
      <c r="F27" s="57"/>
      <c r="G27" s="105">
        <f>G26/107*100</f>
        <v>9345.7943925233649</v>
      </c>
      <c r="H27" s="105">
        <f>H26/107*100</f>
        <v>0</v>
      </c>
      <c r="I27" s="57"/>
    </row>
    <row r="28" spans="1:9" ht="14.65" thickTop="1" x14ac:dyDescent="0.45">
      <c r="A28" s="30"/>
      <c r="B28" s="35"/>
      <c r="C28" s="30"/>
      <c r="D28" s="37"/>
      <c r="E28" s="37"/>
      <c r="F28" s="161"/>
      <c r="G28" s="161"/>
      <c r="H28" s="161"/>
      <c r="I28" s="124"/>
    </row>
    <row r="29" spans="1:9" s="132" customFormat="1" ht="14.65" thickBot="1" x14ac:dyDescent="0.5">
      <c r="A29" s="35" t="s">
        <v>153</v>
      </c>
      <c r="B29" s="35"/>
      <c r="C29" s="35"/>
      <c r="D29" s="58">
        <f>D16+D26</f>
        <v>10000</v>
      </c>
      <c r="E29" s="105"/>
      <c r="F29" s="166">
        <f>G29/D29</f>
        <v>1</v>
      </c>
      <c r="G29" s="105">
        <f>G16+G26</f>
        <v>10000</v>
      </c>
      <c r="H29" s="105">
        <f>H16+H26</f>
        <v>0</v>
      </c>
      <c r="I29" s="57"/>
    </row>
    <row r="30" spans="1:9" s="132" customFormat="1" ht="15" thickTop="1" thickBot="1" x14ac:dyDescent="0.5">
      <c r="A30" s="35" t="s">
        <v>156</v>
      </c>
      <c r="B30" s="35"/>
      <c r="C30" s="35"/>
      <c r="D30" s="58">
        <f>D29/107*100</f>
        <v>9345.7943925233649</v>
      </c>
      <c r="E30" s="57"/>
      <c r="F30" s="57"/>
      <c r="G30" s="105">
        <f>G29/107*100</f>
        <v>9345.7943925233649</v>
      </c>
      <c r="H30" s="105">
        <f>H29/107*100</f>
        <v>0</v>
      </c>
      <c r="I30" s="57"/>
    </row>
    <row r="31" spans="1:9" ht="14.65" thickTop="1" x14ac:dyDescent="0.45">
      <c r="A31" s="35"/>
      <c r="B31" s="35"/>
      <c r="C31" s="35"/>
      <c r="D31" s="42"/>
      <c r="E31" s="42"/>
      <c r="F31" s="42"/>
      <c r="G31" s="42"/>
      <c r="H31" s="42"/>
      <c r="I31" s="124"/>
    </row>
    <row r="32" spans="1:9" ht="14.25" x14ac:dyDescent="0.45">
      <c r="A32" s="125" t="s">
        <v>159</v>
      </c>
      <c r="B32" s="125"/>
      <c r="C32" s="126"/>
      <c r="D32" s="126"/>
      <c r="E32" s="126"/>
      <c r="F32" s="126"/>
      <c r="G32" s="126"/>
      <c r="H32" s="126"/>
      <c r="I32" s="126"/>
    </row>
    <row r="33" spans="1:9" ht="14.25" x14ac:dyDescent="0.45">
      <c r="A33" s="119" t="s">
        <v>81</v>
      </c>
      <c r="B33" s="137"/>
      <c r="C33" s="137"/>
      <c r="D33" s="137"/>
      <c r="E33" s="137"/>
      <c r="F33" s="137"/>
      <c r="G33" s="137"/>
      <c r="H33" s="137"/>
      <c r="I33" s="137"/>
    </row>
    <row r="34" spans="1:9" ht="64.5" customHeight="1" x14ac:dyDescent="0.35">
      <c r="A34" s="276" t="s">
        <v>35</v>
      </c>
      <c r="B34" s="275"/>
      <c r="C34" s="275"/>
      <c r="D34" s="275"/>
      <c r="E34" s="275"/>
      <c r="F34" s="275"/>
      <c r="G34" s="275"/>
      <c r="H34" s="275"/>
      <c r="I34" s="275"/>
    </row>
    <row r="35" spans="1:9" ht="12.6" customHeight="1" x14ac:dyDescent="0.35">
      <c r="A35" s="154"/>
      <c r="B35" s="154"/>
      <c r="C35" s="154"/>
      <c r="D35" s="154"/>
      <c r="E35" s="154"/>
      <c r="F35" s="154"/>
      <c r="G35" s="154"/>
      <c r="H35" s="154"/>
      <c r="I35" s="154"/>
    </row>
    <row r="36" spans="1:9" ht="12.6" customHeight="1" x14ac:dyDescent="0.35">
      <c r="A36" s="154"/>
      <c r="B36" s="154"/>
      <c r="C36" s="154"/>
      <c r="D36" s="154"/>
      <c r="E36" s="154"/>
      <c r="F36" s="154"/>
      <c r="G36" s="154"/>
      <c r="H36" s="154"/>
      <c r="I36" s="154"/>
    </row>
    <row r="37" spans="1:9" ht="12.6" customHeight="1" x14ac:dyDescent="0.35">
      <c r="A37" s="154"/>
      <c r="B37" s="154"/>
      <c r="C37" s="154"/>
      <c r="D37" s="154"/>
      <c r="E37" s="154"/>
      <c r="F37" s="154"/>
      <c r="G37" s="154"/>
      <c r="H37" s="154"/>
      <c r="I37" s="154"/>
    </row>
    <row r="38" spans="1:9" ht="12.6" customHeight="1" x14ac:dyDescent="0.35">
      <c r="A38" s="154"/>
      <c r="B38" s="154"/>
      <c r="C38" s="154"/>
      <c r="D38" s="154"/>
      <c r="E38" s="154"/>
      <c r="F38" s="154"/>
      <c r="G38" s="154"/>
      <c r="H38" s="154"/>
      <c r="I38" s="154"/>
    </row>
  </sheetData>
  <mergeCells count="1">
    <mergeCell ref="A34:I34"/>
  </mergeCells>
  <pageMargins left="0.7" right="0.7" top="0.75" bottom="0.75" header="0.3" footer="0.3"/>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3E2F-5DAF-42FB-BB2E-15FCD733D7FD}">
  <dimension ref="A1:N42"/>
  <sheetViews>
    <sheetView topLeftCell="B1" zoomScale="110" workbookViewId="0">
      <pane ySplit="7" topLeftCell="A8" activePane="bottomLeft" state="frozen"/>
      <selection pane="bottomLeft" activeCell="G44" sqref="G44"/>
    </sheetView>
  </sheetViews>
  <sheetFormatPr defaultColWidth="9.1328125" defaultRowHeight="13.15" x14ac:dyDescent="0.4"/>
  <cols>
    <col min="1" max="1" width="4.265625" style="1" customWidth="1"/>
    <col min="2" max="2" width="4" style="1" customWidth="1"/>
    <col min="3" max="3" width="20.19921875" style="5" customWidth="1"/>
    <col min="4" max="4" width="38.73046875" style="5" customWidth="1"/>
    <col min="5" max="5" width="8.796875" style="5" bestFit="1" customWidth="1"/>
    <col min="6" max="6" width="38.73046875" style="5" customWidth="1"/>
    <col min="7" max="7" width="14.796875" style="5" customWidth="1"/>
    <col min="8" max="8" width="14.3984375" style="5" customWidth="1"/>
    <col min="9" max="9" width="32.59765625" style="5" customWidth="1"/>
    <col min="10" max="10" width="1.796875" style="1" customWidth="1"/>
    <col min="11" max="11" width="8" style="1" bestFit="1" customWidth="1"/>
    <col min="12" max="12" width="4.59765625" style="1" bestFit="1" customWidth="1"/>
    <col min="13" max="13" width="8" style="1" bestFit="1" customWidth="1"/>
    <col min="14" max="14" width="4.59765625" style="1" bestFit="1" customWidth="1"/>
    <col min="15" max="15" width="8" style="1" bestFit="1" customWidth="1"/>
    <col min="16" max="16" width="4.59765625" style="1" bestFit="1" customWidth="1"/>
    <col min="17" max="17" width="8" style="1" bestFit="1" customWidth="1"/>
    <col min="18" max="18" width="5.265625" style="1" customWidth="1"/>
    <col min="19" max="16384" width="9.1328125" style="1"/>
  </cols>
  <sheetData>
    <row r="1" spans="1:14" ht="19.5" x14ac:dyDescent="0.6">
      <c r="A1" s="56" t="s">
        <v>160</v>
      </c>
      <c r="B1" s="10"/>
      <c r="C1" s="12"/>
      <c r="D1" s="12"/>
      <c r="E1" s="12"/>
      <c r="F1" s="12"/>
    </row>
    <row r="2" spans="1:14" ht="19.5" x14ac:dyDescent="0.6">
      <c r="A2" s="56" t="s">
        <v>218</v>
      </c>
      <c r="B2" s="8"/>
    </row>
    <row r="3" spans="1:14" ht="19.5" x14ac:dyDescent="0.6">
      <c r="A3" s="56" t="s">
        <v>14</v>
      </c>
      <c r="B3" s="8"/>
    </row>
    <row r="4" spans="1:14" ht="19.5" x14ac:dyDescent="0.6">
      <c r="A4" s="56" t="s">
        <v>213</v>
      </c>
      <c r="B4" s="8"/>
    </row>
    <row r="5" spans="1:14" s="3" customFormat="1" ht="14.25" x14ac:dyDescent="0.45">
      <c r="B5" s="13"/>
      <c r="C5" s="73"/>
      <c r="D5" s="5"/>
      <c r="E5" s="5"/>
      <c r="F5" s="5"/>
      <c r="G5" s="5"/>
      <c r="H5" s="5"/>
      <c r="I5" s="5"/>
      <c r="J5" s="1"/>
    </row>
    <row r="6" spans="1:14" s="3" customFormat="1" ht="14.25" x14ac:dyDescent="0.45">
      <c r="A6" s="46"/>
      <c r="B6" s="46"/>
      <c r="C6" s="270"/>
      <c r="D6" s="270"/>
      <c r="E6" s="270"/>
      <c r="F6" s="270"/>
      <c r="G6" s="270"/>
      <c r="H6" s="270"/>
      <c r="I6" s="270"/>
      <c r="J6" s="270"/>
    </row>
    <row r="7" spans="1:14" customFormat="1" ht="14.25" x14ac:dyDescent="0.45">
      <c r="A7" s="35" t="s">
        <v>161</v>
      </c>
      <c r="B7" s="35"/>
      <c r="C7" s="35"/>
      <c r="D7" s="209"/>
      <c r="E7" s="209"/>
      <c r="F7" s="209"/>
      <c r="G7" s="210"/>
      <c r="H7" s="211"/>
      <c r="I7" s="212"/>
      <c r="J7" s="212"/>
      <c r="K7" s="203"/>
    </row>
    <row r="8" spans="1:14" s="3" customFormat="1" ht="14.25" x14ac:dyDescent="0.45">
      <c r="A8" s="207"/>
      <c r="B8" s="208"/>
      <c r="C8" s="132"/>
      <c r="D8"/>
      <c r="E8"/>
      <c r="F8"/>
      <c r="G8"/>
      <c r="H8"/>
      <c r="I8"/>
      <c r="J8"/>
    </row>
    <row r="9" spans="1:14" s="3" customFormat="1" ht="14.25" x14ac:dyDescent="0.45">
      <c r="A9" s="2"/>
      <c r="B9" s="2" t="s">
        <v>76</v>
      </c>
      <c r="C9" s="2"/>
      <c r="I9" s="54"/>
      <c r="J9" s="54"/>
      <c r="K9" s="54"/>
      <c r="L9" s="54"/>
      <c r="M9" s="54"/>
      <c r="N9" s="54"/>
    </row>
    <row r="10" spans="1:14" s="14" customFormat="1" ht="85.5" x14ac:dyDescent="0.45">
      <c r="C10" s="215" t="s">
        <v>163</v>
      </c>
      <c r="D10" s="215" t="s">
        <v>162</v>
      </c>
      <c r="E10" s="215" t="s">
        <v>208</v>
      </c>
      <c r="F10" s="216" t="s">
        <v>166</v>
      </c>
      <c r="G10" s="216" t="s">
        <v>164</v>
      </c>
      <c r="H10" s="216" t="s">
        <v>165</v>
      </c>
      <c r="I10" s="216" t="s">
        <v>216</v>
      </c>
      <c r="J10" s="18"/>
    </row>
    <row r="11" spans="1:14" s="3" customFormat="1" ht="14.25" x14ac:dyDescent="0.45">
      <c r="C11" s="217" t="s">
        <v>168</v>
      </c>
      <c r="D11" s="217" t="s">
        <v>169</v>
      </c>
      <c r="E11" s="266" t="s">
        <v>207</v>
      </c>
      <c r="F11" s="217" t="s">
        <v>170</v>
      </c>
      <c r="G11" s="214">
        <v>500000</v>
      </c>
      <c r="H11" s="214">
        <v>4500000</v>
      </c>
      <c r="I11" s="217"/>
      <c r="J11" s="4"/>
      <c r="K11" s="38"/>
    </row>
    <row r="12" spans="1:14" s="3" customFormat="1" ht="14.25" x14ac:dyDescent="0.45">
      <c r="C12" s="217"/>
      <c r="D12" s="217"/>
      <c r="E12" s="266"/>
      <c r="F12" s="217"/>
      <c r="G12" s="214">
        <v>0</v>
      </c>
      <c r="H12" s="224">
        <v>0</v>
      </c>
      <c r="I12" s="217"/>
      <c r="J12" s="4"/>
      <c r="K12" s="38"/>
    </row>
    <row r="13" spans="1:14" s="3" customFormat="1" ht="14.25" x14ac:dyDescent="0.45">
      <c r="C13" s="217"/>
      <c r="D13" s="217"/>
      <c r="E13" s="266"/>
      <c r="F13" s="217"/>
      <c r="G13" s="214">
        <v>0</v>
      </c>
      <c r="H13" s="214">
        <v>0</v>
      </c>
      <c r="I13" s="217"/>
      <c r="J13" s="4"/>
      <c r="K13" s="38"/>
    </row>
    <row r="14" spans="1:14" s="3" customFormat="1" ht="14.25" x14ac:dyDescent="0.45">
      <c r="C14" s="217"/>
      <c r="D14" s="217"/>
      <c r="E14" s="266"/>
      <c r="F14" s="217"/>
      <c r="G14" s="214">
        <v>0</v>
      </c>
      <c r="H14" s="214">
        <v>0</v>
      </c>
      <c r="I14" s="217"/>
      <c r="J14" s="4"/>
      <c r="K14" s="38"/>
    </row>
    <row r="15" spans="1:14" s="3" customFormat="1" ht="14.25" x14ac:dyDescent="0.45">
      <c r="C15" s="217"/>
      <c r="D15" s="217"/>
      <c r="E15" s="266"/>
      <c r="F15" s="217"/>
      <c r="G15" s="214">
        <v>0</v>
      </c>
      <c r="H15" s="214">
        <v>0</v>
      </c>
      <c r="I15" s="217"/>
      <c r="J15" s="4"/>
      <c r="K15" s="38"/>
    </row>
    <row r="16" spans="1:14" s="3" customFormat="1" ht="14.25" x14ac:dyDescent="0.45">
      <c r="C16" s="217"/>
      <c r="D16" s="217"/>
      <c r="E16" s="266"/>
      <c r="F16" s="217"/>
      <c r="G16" s="214">
        <v>0</v>
      </c>
      <c r="H16" s="214">
        <v>0</v>
      </c>
      <c r="I16" s="217"/>
      <c r="J16" s="4"/>
      <c r="K16" s="38"/>
    </row>
    <row r="17" spans="1:14" s="3" customFormat="1" ht="14.25" x14ac:dyDescent="0.45">
      <c r="C17" s="217"/>
      <c r="D17" s="217"/>
      <c r="E17" s="266"/>
      <c r="F17" s="217"/>
      <c r="G17" s="214"/>
      <c r="H17" s="214">
        <v>0</v>
      </c>
      <c r="I17" s="217"/>
      <c r="J17" s="4"/>
      <c r="K17" s="38"/>
    </row>
    <row r="18" spans="1:14" s="3" customFormat="1" ht="14.25" x14ac:dyDescent="0.45">
      <c r="C18" s="217"/>
      <c r="D18" s="217"/>
      <c r="E18" s="266"/>
      <c r="F18" s="217"/>
      <c r="G18" s="214">
        <v>0</v>
      </c>
      <c r="H18" s="214">
        <v>0</v>
      </c>
      <c r="I18" s="217"/>
      <c r="J18" s="4"/>
      <c r="K18" s="38"/>
    </row>
    <row r="19" spans="1:14" s="3" customFormat="1" ht="14.25" x14ac:dyDescent="0.45">
      <c r="C19" s="217"/>
      <c r="D19" s="217"/>
      <c r="E19" s="266"/>
      <c r="F19" s="217"/>
      <c r="G19" s="214">
        <v>0</v>
      </c>
      <c r="H19" s="214">
        <v>0</v>
      </c>
      <c r="I19" s="217"/>
      <c r="J19" s="4"/>
      <c r="K19" s="38"/>
    </row>
    <row r="20" spans="1:14" s="3" customFormat="1" ht="14.25" x14ac:dyDescent="0.45">
      <c r="C20" s="217"/>
      <c r="D20" s="217"/>
      <c r="E20" s="266"/>
      <c r="F20" s="217"/>
      <c r="G20" s="213">
        <v>0</v>
      </c>
      <c r="H20" s="213">
        <v>0</v>
      </c>
      <c r="I20" s="217"/>
      <c r="J20" s="4"/>
      <c r="K20" s="38"/>
    </row>
    <row r="21" spans="1:14" s="2" customFormat="1" ht="14.65" thickBot="1" x14ac:dyDescent="0.5">
      <c r="C21" s="58" t="s">
        <v>175</v>
      </c>
      <c r="D21" s="218"/>
      <c r="E21" s="218"/>
      <c r="F21" s="218"/>
      <c r="G21" s="222">
        <f>SUM(G11:G20)</f>
        <v>500000</v>
      </c>
      <c r="H21" s="222">
        <f>SUM(H11:H20)</f>
        <v>4500000</v>
      </c>
      <c r="I21" s="218"/>
    </row>
    <row r="22" spans="1:14" s="3" customFormat="1" ht="14.65" thickTop="1" x14ac:dyDescent="0.45">
      <c r="C22" s="219"/>
      <c r="D22" s="219"/>
      <c r="E22" s="219"/>
      <c r="F22" s="219"/>
      <c r="G22" s="22"/>
      <c r="H22" s="22"/>
      <c r="I22" s="219"/>
      <c r="J22" s="4"/>
    </row>
    <row r="23" spans="1:14" s="3" customFormat="1" ht="14.25" x14ac:dyDescent="0.45">
      <c r="A23" s="2"/>
      <c r="B23" s="2" t="s">
        <v>20</v>
      </c>
      <c r="C23" s="220"/>
      <c r="D23" s="6"/>
      <c r="E23" s="6"/>
      <c r="F23" s="6"/>
      <c r="I23" s="221"/>
      <c r="J23" s="54"/>
      <c r="K23" s="54"/>
      <c r="L23" s="54"/>
      <c r="M23" s="54"/>
      <c r="N23" s="54"/>
    </row>
    <row r="24" spans="1:14" s="14" customFormat="1" ht="85.5" x14ac:dyDescent="0.45">
      <c r="C24" s="215" t="s">
        <v>163</v>
      </c>
      <c r="D24" s="215" t="s">
        <v>162</v>
      </c>
      <c r="E24" s="215" t="s">
        <v>208</v>
      </c>
      <c r="F24" s="216" t="s">
        <v>166</v>
      </c>
      <c r="G24" s="216" t="s">
        <v>164</v>
      </c>
      <c r="H24" s="216" t="s">
        <v>165</v>
      </c>
      <c r="I24" s="216" t="s">
        <v>216</v>
      </c>
      <c r="J24" s="18"/>
    </row>
    <row r="25" spans="1:14" s="3" customFormat="1" ht="28.5" x14ac:dyDescent="0.45">
      <c r="C25" s="217" t="s">
        <v>171</v>
      </c>
      <c r="D25" s="217" t="s">
        <v>172</v>
      </c>
      <c r="E25" s="266" t="s">
        <v>209</v>
      </c>
      <c r="F25" s="217" t="s">
        <v>173</v>
      </c>
      <c r="G25" s="214">
        <v>1000000</v>
      </c>
      <c r="H25" s="214">
        <v>1000000</v>
      </c>
      <c r="I25" s="217"/>
      <c r="J25" s="4"/>
      <c r="K25" s="38"/>
    </row>
    <row r="26" spans="1:14" s="3" customFormat="1" ht="28.5" x14ac:dyDescent="0.45">
      <c r="C26" s="217" t="s">
        <v>214</v>
      </c>
      <c r="D26" s="217" t="s">
        <v>211</v>
      </c>
      <c r="E26" s="266">
        <v>2023</v>
      </c>
      <c r="F26" s="217" t="s">
        <v>212</v>
      </c>
      <c r="G26" s="214">
        <v>2000000</v>
      </c>
      <c r="H26" s="214">
        <v>8000000</v>
      </c>
      <c r="I26" s="217"/>
      <c r="J26" s="4"/>
      <c r="K26" s="38"/>
    </row>
    <row r="27" spans="1:14" s="3" customFormat="1" ht="28.5" x14ac:dyDescent="0.45">
      <c r="C27" s="217" t="s">
        <v>215</v>
      </c>
      <c r="D27" s="217" t="s">
        <v>211</v>
      </c>
      <c r="E27" s="266" t="s">
        <v>210</v>
      </c>
      <c r="F27" s="217" t="s">
        <v>212</v>
      </c>
      <c r="G27" s="214">
        <v>4000000</v>
      </c>
      <c r="H27" s="214">
        <v>11000000</v>
      </c>
      <c r="I27" s="217"/>
      <c r="J27" s="4"/>
      <c r="K27" s="38"/>
    </row>
    <row r="28" spans="1:14" s="3" customFormat="1" ht="14.25" x14ac:dyDescent="0.45">
      <c r="C28" s="217"/>
      <c r="D28" s="217"/>
      <c r="E28" s="266"/>
      <c r="F28" s="217"/>
      <c r="G28" s="214">
        <v>0</v>
      </c>
      <c r="H28" s="214">
        <v>0</v>
      </c>
      <c r="I28" s="217"/>
      <c r="J28" s="4"/>
      <c r="K28" s="38"/>
    </row>
    <row r="29" spans="1:14" s="3" customFormat="1" ht="14.25" x14ac:dyDescent="0.45">
      <c r="C29" s="217"/>
      <c r="D29" s="217"/>
      <c r="E29" s="266"/>
      <c r="F29" s="217"/>
      <c r="G29" s="214">
        <v>0</v>
      </c>
      <c r="H29" s="214">
        <v>0</v>
      </c>
      <c r="I29" s="217"/>
      <c r="J29" s="4"/>
      <c r="K29" s="38"/>
    </row>
    <row r="30" spans="1:14" s="14" customFormat="1" ht="14.25" x14ac:dyDescent="0.45">
      <c r="C30" s="217"/>
      <c r="D30" s="217"/>
      <c r="E30" s="266"/>
      <c r="F30" s="217"/>
      <c r="G30" s="214">
        <v>0</v>
      </c>
      <c r="H30" s="214">
        <v>0</v>
      </c>
      <c r="I30" s="217"/>
      <c r="J30" s="18"/>
    </row>
    <row r="31" spans="1:14" s="3" customFormat="1" ht="14.25" x14ac:dyDescent="0.45">
      <c r="C31" s="217"/>
      <c r="D31" s="217"/>
      <c r="E31" s="266"/>
      <c r="F31" s="217"/>
      <c r="G31" s="214">
        <v>0</v>
      </c>
      <c r="H31" s="214">
        <v>0</v>
      </c>
      <c r="I31" s="217"/>
      <c r="J31" s="4"/>
      <c r="K31" s="38"/>
    </row>
    <row r="32" spans="1:14" s="3" customFormat="1" ht="14.25" x14ac:dyDescent="0.45">
      <c r="C32" s="217"/>
      <c r="D32" s="217"/>
      <c r="E32" s="266"/>
      <c r="F32" s="217"/>
      <c r="G32" s="214">
        <v>0</v>
      </c>
      <c r="H32" s="214">
        <v>0</v>
      </c>
      <c r="I32" s="217"/>
      <c r="J32" s="4"/>
      <c r="K32" s="38"/>
    </row>
    <row r="33" spans="1:14" s="3" customFormat="1" ht="14.25" x14ac:dyDescent="0.45">
      <c r="C33" s="217"/>
      <c r="D33" s="217"/>
      <c r="E33" s="266"/>
      <c r="F33" s="217"/>
      <c r="G33" s="214">
        <v>0</v>
      </c>
      <c r="H33" s="214">
        <v>0</v>
      </c>
      <c r="I33" s="217"/>
      <c r="J33" s="4"/>
      <c r="K33" s="38"/>
    </row>
    <row r="34" spans="1:14" s="3" customFormat="1" ht="14.25" x14ac:dyDescent="0.45">
      <c r="C34" s="217"/>
      <c r="D34" s="217"/>
      <c r="E34" s="266"/>
      <c r="F34" s="217"/>
      <c r="G34" s="214">
        <v>0</v>
      </c>
      <c r="H34" s="214">
        <v>0</v>
      </c>
      <c r="I34" s="217"/>
      <c r="J34" s="4"/>
      <c r="K34" s="38"/>
    </row>
    <row r="35" spans="1:14" s="3" customFormat="1" ht="14.65" thickBot="1" x14ac:dyDescent="0.5">
      <c r="C35" s="58" t="s">
        <v>174</v>
      </c>
      <c r="D35" s="58"/>
      <c r="E35" s="58"/>
      <c r="F35" s="58"/>
      <c r="G35" s="222">
        <f>SUM(G25:G34)</f>
        <v>7000000</v>
      </c>
      <c r="H35" s="222">
        <f>SUM(H25:H34)</f>
        <v>20000000</v>
      </c>
      <c r="I35" s="58"/>
      <c r="J35" s="4"/>
      <c r="K35" s="38"/>
    </row>
    <row r="36" spans="1:14" s="3" customFormat="1" ht="19.149999999999999" customHeight="1" thickTop="1" x14ac:dyDescent="0.45">
      <c r="A36" s="2"/>
      <c r="B36" s="2" t="s">
        <v>167</v>
      </c>
      <c r="C36" s="220"/>
      <c r="D36" s="6"/>
      <c r="E36" s="6"/>
      <c r="F36" s="6"/>
      <c r="G36" s="223"/>
      <c r="H36" s="223"/>
      <c r="I36" s="221"/>
      <c r="J36" s="54"/>
      <c r="K36" s="54"/>
      <c r="L36" s="54"/>
      <c r="M36" s="54"/>
      <c r="N36" s="54"/>
    </row>
    <row r="37" spans="1:14" s="3" customFormat="1" ht="14.65" thickBot="1" x14ac:dyDescent="0.5">
      <c r="C37" s="58"/>
      <c r="D37" s="58"/>
      <c r="E37" s="58"/>
      <c r="F37" s="58"/>
      <c r="G37" s="222">
        <f>G21+G35</f>
        <v>7500000</v>
      </c>
      <c r="H37" s="222">
        <f>H21+H35</f>
        <v>24500000</v>
      </c>
      <c r="I37" s="58"/>
      <c r="J37" s="4"/>
      <c r="K37" s="38"/>
    </row>
    <row r="38" spans="1:14" s="2" customFormat="1" ht="14.65" thickTop="1" x14ac:dyDescent="0.45">
      <c r="A38" s="94"/>
      <c r="B38" s="94"/>
      <c r="C38" s="95"/>
      <c r="D38" s="95"/>
      <c r="E38" s="95"/>
      <c r="F38" s="95"/>
      <c r="G38" s="95"/>
      <c r="H38" s="95"/>
      <c r="I38" s="95"/>
      <c r="J38" s="96"/>
    </row>
    <row r="39" spans="1:14" s="3" customFormat="1" ht="33.75" customHeight="1" x14ac:dyDescent="0.45">
      <c r="A39" s="273" t="s">
        <v>220</v>
      </c>
      <c r="B39" s="273"/>
      <c r="C39" s="273"/>
      <c r="D39" s="273"/>
      <c r="E39" s="273"/>
      <c r="F39" s="273"/>
      <c r="G39" s="273"/>
      <c r="H39" s="273"/>
      <c r="I39" s="273"/>
      <c r="J39" s="273"/>
      <c r="K39" s="131"/>
    </row>
    <row r="40" spans="1:14" s="3" customFormat="1" ht="14.25" x14ac:dyDescent="0.45">
      <c r="C40" s="4"/>
      <c r="D40" s="4"/>
      <c r="E40" s="4"/>
      <c r="F40" s="4"/>
      <c r="G40" s="4"/>
      <c r="H40" s="4"/>
      <c r="I40" s="4"/>
    </row>
    <row r="41" spans="1:14" s="3" customFormat="1" ht="14.25" x14ac:dyDescent="0.45">
      <c r="C41" s="7"/>
      <c r="D41" s="7"/>
      <c r="E41" s="7"/>
      <c r="F41" s="7"/>
      <c r="G41" s="7"/>
      <c r="H41" s="7"/>
      <c r="I41" s="7"/>
    </row>
    <row r="42" spans="1:14" s="3" customFormat="1" ht="14.25" x14ac:dyDescent="0.45">
      <c r="C42" s="4"/>
      <c r="D42" s="4"/>
      <c r="E42" s="4"/>
      <c r="F42" s="4"/>
      <c r="G42" s="4"/>
      <c r="H42" s="4"/>
      <c r="I42" s="4"/>
    </row>
  </sheetData>
  <mergeCells count="2">
    <mergeCell ref="C6:J6"/>
    <mergeCell ref="A39:J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7214-8E1D-4031-AC35-88CA6820D85C}">
  <dimension ref="A1:M42"/>
  <sheetViews>
    <sheetView workbookViewId="0">
      <pane ySplit="7" topLeftCell="A8" activePane="bottomLeft" state="frozen"/>
      <selection pane="bottomLeft" activeCell="E2" sqref="E2"/>
    </sheetView>
  </sheetViews>
  <sheetFormatPr defaultColWidth="9.1328125" defaultRowHeight="13.15" x14ac:dyDescent="0.4"/>
  <cols>
    <col min="1" max="1" width="4.265625" style="1" customWidth="1"/>
    <col min="2" max="2" width="4" style="1" customWidth="1"/>
    <col min="3" max="3" width="20.19921875" style="5" customWidth="1"/>
    <col min="4" max="4" width="14.265625" style="253" bestFit="1" customWidth="1"/>
    <col min="5" max="5" width="38.73046875" style="5" customWidth="1"/>
    <col min="6" max="6" width="20.19921875" style="5" customWidth="1"/>
    <col min="7" max="7" width="14.796875" style="5" customWidth="1"/>
    <col min="8" max="8" width="14.3984375" style="5" customWidth="1"/>
    <col min="9" max="9" width="1.796875" style="1" customWidth="1"/>
    <col min="10" max="10" width="8" style="1" bestFit="1" customWidth="1"/>
    <col min="11" max="11" width="4.59765625" style="1" bestFit="1" customWidth="1"/>
    <col min="12" max="12" width="8" style="1" bestFit="1" customWidth="1"/>
    <col min="13" max="13" width="4.59765625" style="1" bestFit="1" customWidth="1"/>
    <col min="14" max="14" width="8" style="1" bestFit="1" customWidth="1"/>
    <col min="15" max="15" width="4.59765625" style="1" bestFit="1" customWidth="1"/>
    <col min="16" max="16" width="8" style="1" bestFit="1" customWidth="1"/>
    <col min="17" max="17" width="5.265625" style="1" customWidth="1"/>
    <col min="18" max="16384" width="9.1328125" style="1"/>
  </cols>
  <sheetData>
    <row r="1" spans="1:13" ht="19.5" x14ac:dyDescent="0.6">
      <c r="A1" s="56" t="s">
        <v>191</v>
      </c>
      <c r="B1" s="10"/>
      <c r="C1" s="12"/>
      <c r="D1" s="252"/>
      <c r="E1" s="12"/>
      <c r="F1" s="12"/>
    </row>
    <row r="2" spans="1:13" ht="19.5" x14ac:dyDescent="0.6">
      <c r="A2" s="56" t="s">
        <v>219</v>
      </c>
      <c r="B2" s="8"/>
    </row>
    <row r="3" spans="1:13" ht="19.5" x14ac:dyDescent="0.6">
      <c r="A3" s="56" t="s">
        <v>14</v>
      </c>
      <c r="B3" s="8"/>
    </row>
    <row r="4" spans="1:13" ht="19.5" x14ac:dyDescent="0.6">
      <c r="A4" s="56" t="s">
        <v>158</v>
      </c>
      <c r="B4" s="8"/>
    </row>
    <row r="5" spans="1:13" s="3" customFormat="1" ht="14.25" x14ac:dyDescent="0.45">
      <c r="B5" s="13"/>
      <c r="C5" s="73"/>
      <c r="D5" s="254"/>
      <c r="E5" s="5"/>
      <c r="F5" s="5"/>
      <c r="G5" s="5"/>
      <c r="H5" s="5"/>
      <c r="I5" s="1"/>
    </row>
    <row r="6" spans="1:13" s="3" customFormat="1" ht="14.25" x14ac:dyDescent="0.45">
      <c r="A6" s="46"/>
      <c r="B6" s="46"/>
      <c r="C6" s="270"/>
      <c r="D6" s="270"/>
      <c r="E6" s="270"/>
      <c r="F6" s="270"/>
      <c r="G6" s="270"/>
      <c r="H6" s="270"/>
      <c r="I6" s="270"/>
    </row>
    <row r="7" spans="1:13" customFormat="1" ht="14.25" x14ac:dyDescent="0.45">
      <c r="A7" s="35" t="s">
        <v>200</v>
      </c>
      <c r="B7" s="35"/>
      <c r="C7" s="35"/>
      <c r="D7" s="255"/>
      <c r="E7" s="209"/>
      <c r="F7" s="209"/>
      <c r="G7" s="210"/>
      <c r="H7" s="211"/>
      <c r="I7" s="212"/>
      <c r="J7" s="203"/>
    </row>
    <row r="8" spans="1:13" s="3" customFormat="1" ht="14.25" x14ac:dyDescent="0.45">
      <c r="A8" s="207"/>
      <c r="B8" s="208"/>
      <c r="C8" s="132"/>
      <c r="D8" s="256"/>
      <c r="E8"/>
      <c r="F8"/>
      <c r="G8"/>
      <c r="H8"/>
      <c r="I8"/>
    </row>
    <row r="9" spans="1:13" s="3" customFormat="1" ht="14.25" x14ac:dyDescent="0.45">
      <c r="A9" s="2"/>
      <c r="B9" s="2" t="s">
        <v>76</v>
      </c>
      <c r="C9" s="2"/>
      <c r="D9" s="257"/>
      <c r="I9" s="54"/>
      <c r="J9" s="54"/>
      <c r="K9" s="54"/>
      <c r="L9" s="54"/>
      <c r="M9" s="54"/>
    </row>
    <row r="10" spans="1:13" s="14" customFormat="1" ht="28.5" x14ac:dyDescent="0.45">
      <c r="C10" s="215" t="s">
        <v>163</v>
      </c>
      <c r="D10" s="258" t="s">
        <v>197</v>
      </c>
      <c r="E10" s="215" t="s">
        <v>162</v>
      </c>
      <c r="F10" s="216" t="s">
        <v>193</v>
      </c>
      <c r="G10" s="216" t="s">
        <v>192</v>
      </c>
      <c r="H10" s="216" t="s">
        <v>195</v>
      </c>
      <c r="I10" s="18"/>
    </row>
    <row r="11" spans="1:13" s="3" customFormat="1" ht="14.25" x14ac:dyDescent="0.45">
      <c r="C11" s="217" t="s">
        <v>202</v>
      </c>
      <c r="D11" s="259">
        <v>45325</v>
      </c>
      <c r="E11" s="217" t="s">
        <v>201</v>
      </c>
      <c r="F11" s="217" t="s">
        <v>194</v>
      </c>
      <c r="G11" s="214">
        <v>500000</v>
      </c>
      <c r="H11" s="214">
        <v>500000</v>
      </c>
      <c r="I11" s="4"/>
      <c r="J11" s="38"/>
    </row>
    <row r="12" spans="1:13" s="3" customFormat="1" ht="14.25" x14ac:dyDescent="0.45">
      <c r="C12" s="217"/>
      <c r="D12" s="259"/>
      <c r="E12" s="217"/>
      <c r="F12" s="217"/>
      <c r="G12" s="214">
        <v>0</v>
      </c>
      <c r="H12" s="214">
        <v>0</v>
      </c>
      <c r="I12" s="4"/>
      <c r="J12" s="38"/>
    </row>
    <row r="13" spans="1:13" s="3" customFormat="1" ht="14.25" x14ac:dyDescent="0.45">
      <c r="C13" s="217"/>
      <c r="D13" s="259"/>
      <c r="E13" s="217"/>
      <c r="F13" s="217"/>
      <c r="G13" s="214">
        <v>0</v>
      </c>
      <c r="H13" s="214">
        <v>0</v>
      </c>
      <c r="I13" s="4"/>
      <c r="J13" s="38"/>
    </row>
    <row r="14" spans="1:13" s="3" customFormat="1" ht="14.25" x14ac:dyDescent="0.45">
      <c r="C14" s="217"/>
      <c r="D14" s="259"/>
      <c r="E14" s="217"/>
      <c r="F14" s="217"/>
      <c r="G14" s="214">
        <v>0</v>
      </c>
      <c r="H14" s="214">
        <v>0</v>
      </c>
      <c r="I14" s="4"/>
      <c r="J14" s="38"/>
    </row>
    <row r="15" spans="1:13" s="3" customFormat="1" ht="14.25" x14ac:dyDescent="0.45">
      <c r="C15" s="217"/>
      <c r="D15" s="259"/>
      <c r="E15" s="217"/>
      <c r="F15" s="217"/>
      <c r="G15" s="214">
        <v>0</v>
      </c>
      <c r="H15" s="214">
        <v>0</v>
      </c>
      <c r="I15" s="4"/>
      <c r="J15" s="38"/>
    </row>
    <row r="16" spans="1:13" s="3" customFormat="1" ht="14.25" x14ac:dyDescent="0.45">
      <c r="C16" s="217"/>
      <c r="D16" s="259"/>
      <c r="E16" s="217"/>
      <c r="F16" s="217"/>
      <c r="G16" s="214">
        <v>0</v>
      </c>
      <c r="H16" s="214">
        <v>0</v>
      </c>
      <c r="I16" s="4"/>
      <c r="J16" s="38"/>
    </row>
    <row r="17" spans="1:13" s="3" customFormat="1" ht="14.25" x14ac:dyDescent="0.45">
      <c r="C17" s="217"/>
      <c r="D17" s="259"/>
      <c r="E17" s="217"/>
      <c r="F17" s="217"/>
      <c r="G17" s="214"/>
      <c r="H17" s="214">
        <v>0</v>
      </c>
      <c r="I17" s="4"/>
      <c r="J17" s="38"/>
    </row>
    <row r="18" spans="1:13" s="3" customFormat="1" ht="14.25" x14ac:dyDescent="0.45">
      <c r="C18" s="217"/>
      <c r="D18" s="259"/>
      <c r="E18" s="217"/>
      <c r="F18" s="217"/>
      <c r="G18" s="214">
        <v>0</v>
      </c>
      <c r="H18" s="214">
        <v>0</v>
      </c>
      <c r="I18" s="4"/>
      <c r="J18" s="38"/>
    </row>
    <row r="19" spans="1:13" s="3" customFormat="1" ht="14.25" x14ac:dyDescent="0.45">
      <c r="C19" s="217"/>
      <c r="D19" s="259"/>
      <c r="E19" s="217"/>
      <c r="F19" s="217"/>
      <c r="G19" s="214">
        <v>0</v>
      </c>
      <c r="H19" s="214">
        <v>0</v>
      </c>
      <c r="I19" s="4"/>
      <c r="J19" s="38"/>
    </row>
    <row r="20" spans="1:13" s="3" customFormat="1" ht="14.25" x14ac:dyDescent="0.45">
      <c r="C20" s="217"/>
      <c r="D20" s="259"/>
      <c r="E20" s="217"/>
      <c r="F20" s="217"/>
      <c r="G20" s="213">
        <v>0</v>
      </c>
      <c r="H20" s="213">
        <v>0</v>
      </c>
      <c r="I20" s="4"/>
      <c r="J20" s="38"/>
    </row>
    <row r="21" spans="1:13" s="2" customFormat="1" ht="14.65" thickBot="1" x14ac:dyDescent="0.5">
      <c r="C21" s="58" t="s">
        <v>204</v>
      </c>
      <c r="D21" s="260"/>
      <c r="E21" s="218"/>
      <c r="F21" s="218"/>
      <c r="G21" s="222">
        <f>SUM(G11:G20)</f>
        <v>500000</v>
      </c>
      <c r="H21" s="222">
        <f>SUM(H11:H20)</f>
        <v>500000</v>
      </c>
    </row>
    <row r="22" spans="1:13" s="3" customFormat="1" ht="14.65" thickTop="1" x14ac:dyDescent="0.45">
      <c r="C22" s="219"/>
      <c r="D22" s="261"/>
      <c r="E22" s="219"/>
      <c r="F22" s="219"/>
      <c r="G22" s="22"/>
      <c r="H22" s="22"/>
      <c r="I22" s="4"/>
    </row>
    <row r="23" spans="1:13" s="3" customFormat="1" ht="14.25" x14ac:dyDescent="0.45">
      <c r="A23" s="2"/>
      <c r="B23" s="2" t="s">
        <v>20</v>
      </c>
      <c r="C23" s="220"/>
      <c r="D23" s="262"/>
      <c r="E23" s="6"/>
      <c r="F23" s="6"/>
      <c r="I23" s="54"/>
      <c r="J23" s="54"/>
      <c r="K23" s="54"/>
      <c r="L23" s="54"/>
      <c r="M23" s="54"/>
    </row>
    <row r="24" spans="1:13" s="14" customFormat="1" ht="28.5" x14ac:dyDescent="0.45">
      <c r="C24" s="215" t="s">
        <v>163</v>
      </c>
      <c r="D24" s="258" t="s">
        <v>197</v>
      </c>
      <c r="E24" s="215" t="s">
        <v>162</v>
      </c>
      <c r="F24" s="216" t="s">
        <v>193</v>
      </c>
      <c r="G24" s="216" t="s">
        <v>192</v>
      </c>
      <c r="H24" s="216" t="s">
        <v>195</v>
      </c>
      <c r="I24" s="18"/>
    </row>
    <row r="25" spans="1:13" s="3" customFormat="1" ht="14.25" x14ac:dyDescent="0.45">
      <c r="C25" s="217" t="s">
        <v>171</v>
      </c>
      <c r="D25" s="259">
        <v>45479</v>
      </c>
      <c r="E25" s="217" t="s">
        <v>199</v>
      </c>
      <c r="F25" s="217" t="s">
        <v>196</v>
      </c>
      <c r="G25" s="214">
        <v>1000000</v>
      </c>
      <c r="H25" s="214">
        <v>1000000</v>
      </c>
      <c r="I25" s="4"/>
      <c r="J25" s="38"/>
    </row>
    <row r="26" spans="1:13" s="3" customFormat="1" ht="14.25" x14ac:dyDescent="0.45">
      <c r="C26" s="217"/>
      <c r="D26" s="259"/>
      <c r="E26" s="217"/>
      <c r="F26" s="217"/>
      <c r="G26" s="214">
        <v>0</v>
      </c>
      <c r="H26" s="214">
        <v>0</v>
      </c>
      <c r="I26" s="4"/>
      <c r="J26" s="38"/>
    </row>
    <row r="27" spans="1:13" s="3" customFormat="1" ht="14.25" x14ac:dyDescent="0.45">
      <c r="C27" s="217"/>
      <c r="D27" s="259"/>
      <c r="E27" s="217"/>
      <c r="F27" s="217"/>
      <c r="G27" s="214">
        <v>0</v>
      </c>
      <c r="H27" s="214">
        <v>0</v>
      </c>
      <c r="I27" s="4"/>
      <c r="J27" s="38"/>
    </row>
    <row r="28" spans="1:13" s="3" customFormat="1" ht="14.25" x14ac:dyDescent="0.45">
      <c r="C28" s="217"/>
      <c r="D28" s="259"/>
      <c r="E28" s="217"/>
      <c r="F28" s="217"/>
      <c r="G28" s="214">
        <v>0</v>
      </c>
      <c r="H28" s="214">
        <v>0</v>
      </c>
      <c r="I28" s="4"/>
      <c r="J28" s="38"/>
    </row>
    <row r="29" spans="1:13" s="3" customFormat="1" ht="14.25" x14ac:dyDescent="0.45">
      <c r="C29" s="217"/>
      <c r="D29" s="259"/>
      <c r="E29" s="217"/>
      <c r="F29" s="217"/>
      <c r="G29" s="214">
        <v>0</v>
      </c>
      <c r="H29" s="214">
        <v>0</v>
      </c>
      <c r="I29" s="4"/>
      <c r="J29" s="38"/>
    </row>
    <row r="30" spans="1:13" s="14" customFormat="1" ht="14.25" x14ac:dyDescent="0.45">
      <c r="C30" s="217"/>
      <c r="D30" s="259"/>
      <c r="E30" s="217"/>
      <c r="F30" s="217"/>
      <c r="G30" s="214">
        <v>0</v>
      </c>
      <c r="H30" s="214">
        <v>0</v>
      </c>
      <c r="I30" s="18"/>
    </row>
    <row r="31" spans="1:13" s="3" customFormat="1" ht="14.25" x14ac:dyDescent="0.45">
      <c r="C31" s="217"/>
      <c r="D31" s="259"/>
      <c r="E31" s="217"/>
      <c r="F31" s="217"/>
      <c r="G31" s="214">
        <v>0</v>
      </c>
      <c r="H31" s="214">
        <v>0</v>
      </c>
      <c r="I31" s="4"/>
      <c r="J31" s="38"/>
    </row>
    <row r="32" spans="1:13" s="3" customFormat="1" ht="14.25" x14ac:dyDescent="0.45">
      <c r="C32" s="217"/>
      <c r="D32" s="259"/>
      <c r="E32" s="217"/>
      <c r="F32" s="217"/>
      <c r="G32" s="214">
        <v>0</v>
      </c>
      <c r="H32" s="214">
        <v>0</v>
      </c>
      <c r="I32" s="4"/>
      <c r="J32" s="38"/>
    </row>
    <row r="33" spans="1:13" s="3" customFormat="1" ht="14.25" x14ac:dyDescent="0.45">
      <c r="C33" s="217"/>
      <c r="D33" s="259"/>
      <c r="E33" s="217"/>
      <c r="F33" s="217"/>
      <c r="G33" s="214">
        <v>0</v>
      </c>
      <c r="H33" s="214">
        <v>0</v>
      </c>
      <c r="I33" s="4"/>
      <c r="J33" s="38"/>
    </row>
    <row r="34" spans="1:13" s="3" customFormat="1" ht="14.25" x14ac:dyDescent="0.45">
      <c r="C34" s="217"/>
      <c r="D34" s="259"/>
      <c r="E34" s="217"/>
      <c r="F34" s="217"/>
      <c r="G34" s="214">
        <v>0</v>
      </c>
      <c r="H34" s="214">
        <v>0</v>
      </c>
      <c r="I34" s="4"/>
      <c r="J34" s="38"/>
    </row>
    <row r="35" spans="1:13" s="3" customFormat="1" ht="14.65" thickBot="1" x14ac:dyDescent="0.5">
      <c r="C35" s="58" t="s">
        <v>203</v>
      </c>
      <c r="D35" s="260"/>
      <c r="E35" s="58"/>
      <c r="F35" s="58"/>
      <c r="G35" s="222">
        <f>SUM(G25:G34)</f>
        <v>1000000</v>
      </c>
      <c r="H35" s="222">
        <f>SUM(H25:H34)</f>
        <v>1000000</v>
      </c>
      <c r="I35" s="4"/>
      <c r="J35" s="38"/>
    </row>
    <row r="36" spans="1:13" s="3" customFormat="1" ht="19.149999999999999" customHeight="1" thickTop="1" x14ac:dyDescent="0.45">
      <c r="A36" s="2"/>
      <c r="B36" s="2" t="s">
        <v>198</v>
      </c>
      <c r="C36" s="220"/>
      <c r="D36" s="262"/>
      <c r="E36" s="6"/>
      <c r="F36" s="6"/>
      <c r="G36" s="223"/>
      <c r="H36" s="223"/>
      <c r="I36" s="54"/>
      <c r="J36" s="54"/>
      <c r="K36" s="54"/>
      <c r="L36" s="54"/>
      <c r="M36" s="54"/>
    </row>
    <row r="37" spans="1:13" s="3" customFormat="1" ht="14.65" thickBot="1" x14ac:dyDescent="0.5">
      <c r="C37" s="58" t="s">
        <v>129</v>
      </c>
      <c r="D37" s="260"/>
      <c r="E37" s="58"/>
      <c r="F37" s="58"/>
      <c r="G37" s="222">
        <f>G21+G35</f>
        <v>1500000</v>
      </c>
      <c r="H37" s="222">
        <f>H21+H35</f>
        <v>1500000</v>
      </c>
      <c r="I37" s="4"/>
      <c r="J37" s="38"/>
    </row>
    <row r="38" spans="1:13" s="2" customFormat="1" ht="14.65" thickTop="1" x14ac:dyDescent="0.45">
      <c r="A38" s="94"/>
      <c r="B38" s="94"/>
      <c r="C38" s="95"/>
      <c r="D38" s="263"/>
      <c r="E38" s="95"/>
      <c r="F38" s="95"/>
      <c r="G38" s="95"/>
      <c r="H38" s="95"/>
      <c r="I38" s="96"/>
    </row>
    <row r="39" spans="1:13" s="3" customFormat="1" ht="61.15" customHeight="1" x14ac:dyDescent="0.45">
      <c r="A39" s="273" t="s">
        <v>205</v>
      </c>
      <c r="B39" s="273"/>
      <c r="C39" s="273"/>
      <c r="D39" s="273"/>
      <c r="E39" s="273"/>
      <c r="F39" s="273"/>
      <c r="G39" s="273"/>
      <c r="H39" s="273"/>
      <c r="I39" s="273"/>
      <c r="J39" s="131"/>
    </row>
    <row r="40" spans="1:13" s="3" customFormat="1" ht="14.25" x14ac:dyDescent="0.45">
      <c r="C40" s="4"/>
      <c r="D40" s="264"/>
      <c r="E40" s="4"/>
      <c r="F40" s="4"/>
      <c r="G40" s="4"/>
      <c r="H40" s="4"/>
    </row>
    <row r="41" spans="1:13" s="3" customFormat="1" ht="14.25" x14ac:dyDescent="0.45">
      <c r="C41" s="7"/>
      <c r="D41" s="264"/>
      <c r="E41" s="7"/>
      <c r="F41" s="7"/>
      <c r="G41" s="7"/>
      <c r="H41" s="7"/>
    </row>
    <row r="42" spans="1:13" s="3" customFormat="1" ht="14.25" x14ac:dyDescent="0.45">
      <c r="C42" s="4"/>
      <c r="D42" s="264"/>
      <c r="E42" s="4"/>
      <c r="F42" s="4"/>
      <c r="G42" s="4"/>
      <c r="H42" s="4"/>
    </row>
  </sheetData>
  <mergeCells count="2">
    <mergeCell ref="C6:I6"/>
    <mergeCell ref="A39:I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Annex 3 Budget monitoring</vt:lpstr>
      <vt:lpstr>Annex 3A Geo., outcome and hum.</vt:lpstr>
      <vt:lpstr>Annex 3B Geo. and cost cat.</vt:lpstr>
      <vt:lpstr>Annex 3C Fragile context focus</vt:lpstr>
      <vt:lpstr>Annex 3D Additional SPA(top-up)</vt:lpstr>
      <vt:lpstr>Annex 3E Co-financing</vt:lpstr>
      <vt:lpstr>Annex 3F Flex funds</vt:lpstr>
      <vt:lpstr>'Annex 3 Budget monitoring'!Print_Area</vt:lpstr>
      <vt:lpstr>'Annex 3A Geo., outcome and hum.'!Print_Area</vt:lpstr>
      <vt:lpstr>'Annex 3B Geo. and cost cat.'!Print_Area</vt:lpstr>
      <vt:lpstr>'Annex 3C Fragile context focus'!Print_Area</vt:lpstr>
    </vt:vector>
  </TitlesOfParts>
  <Company>Udenrigsministeriet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Henriques</dc:creator>
  <cp:lastModifiedBy>Kasper Thede Anderskov</cp:lastModifiedBy>
  <cp:lastPrinted>2022-02-04T11:54:37Z</cp:lastPrinted>
  <dcterms:created xsi:type="dcterms:W3CDTF">2000-12-20T09:29:33Z</dcterms:created>
  <dcterms:modified xsi:type="dcterms:W3CDTF">2025-06-29T20:54:10Z</dcterms:modified>
</cp:coreProperties>
</file>