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npam\Desktop\"/>
    </mc:Choice>
  </mc:AlternateContent>
  <bookViews>
    <workbookView xWindow="0" yWindow="0" windowWidth="28800" windowHeight="11700"/>
  </bookViews>
  <sheets>
    <sheet name="Resume" sheetId="9" r:id="rId1"/>
    <sheet name="Resumé" sheetId="1" state="hidden" r:id="rId2"/>
    <sheet name="Sektor og Landespecifikation" sheetId="6" r:id="rId3"/>
    <sheet name="Øvrige aktiviteter" sheetId="7" r:id="rId4"/>
    <sheet name="Egenfinansieringsspecifikation" sheetId="8" r:id="rId5"/>
    <sheet name="Co-financing" sheetId="10" r:id="rId6"/>
  </sheets>
  <definedNames>
    <definedName name="_xlnm.Print_Area" localSheetId="1">Resumé!$A$1:$H$50</definedName>
  </definedNames>
  <calcPr calcId="162913"/>
</workbook>
</file>

<file path=xl/calcChain.xml><?xml version="1.0" encoding="utf-8"?>
<calcChain xmlns="http://schemas.openxmlformats.org/spreadsheetml/2006/main">
  <c r="D49" i="9" l="1"/>
  <c r="C49" i="9"/>
  <c r="D48" i="9"/>
  <c r="C48" i="9"/>
  <c r="L32" i="6"/>
  <c r="M32" i="6"/>
  <c r="S30" i="6"/>
  <c r="N30" i="6"/>
  <c r="O30" i="6" s="1"/>
  <c r="R29" i="6"/>
  <c r="Q29" i="6"/>
  <c r="P29" i="6"/>
  <c r="M29" i="6"/>
  <c r="L29" i="6"/>
  <c r="S27" i="6"/>
  <c r="N27" i="6"/>
  <c r="O27" i="6" s="1"/>
  <c r="R26" i="6"/>
  <c r="Q26" i="6"/>
  <c r="P26" i="6"/>
  <c r="M26" i="6"/>
  <c r="L26" i="6"/>
  <c r="N29" i="6" l="1"/>
  <c r="O29" i="6" s="1"/>
  <c r="S29" i="6"/>
  <c r="N26" i="6"/>
  <c r="O26" i="6" s="1"/>
  <c r="S26" i="6"/>
  <c r="K15" i="9"/>
  <c r="K17" i="9"/>
  <c r="L23" i="6" l="1"/>
  <c r="M23" i="6"/>
  <c r="N23" i="6" s="1"/>
  <c r="O23" i="6" s="1"/>
  <c r="S24" i="6"/>
  <c r="R23" i="6"/>
  <c r="Q23" i="6"/>
  <c r="P23" i="6"/>
  <c r="N24" i="6"/>
  <c r="O24" i="6" s="1"/>
  <c r="S23" i="6" l="1"/>
  <c r="K20" i="9"/>
  <c r="D21" i="9"/>
  <c r="K30" i="9" l="1"/>
  <c r="K31" i="9"/>
  <c r="K32" i="9"/>
  <c r="Q8" i="6"/>
  <c r="P21" i="6"/>
  <c r="Q21" i="6" s="1"/>
  <c r="P20" i="6"/>
  <c r="Q20" i="6" s="1"/>
  <c r="P17" i="6"/>
  <c r="Q17" i="6" s="1"/>
  <c r="P16" i="6"/>
  <c r="Q16" i="6" s="1"/>
  <c r="P15" i="6"/>
  <c r="Q15" i="6" s="1"/>
  <c r="P14" i="6"/>
  <c r="P11" i="6"/>
  <c r="Q11" i="6" s="1"/>
  <c r="P10" i="6"/>
  <c r="Q10" i="6" s="1"/>
  <c r="P9" i="6"/>
  <c r="Q9" i="6" s="1"/>
  <c r="I20" i="10"/>
  <c r="H21" i="10"/>
  <c r="G14" i="10"/>
  <c r="E14" i="10"/>
  <c r="C14" i="10"/>
  <c r="I13" i="10"/>
  <c r="H14" i="10"/>
  <c r="I5" i="10"/>
  <c r="C21" i="10"/>
  <c r="E21" i="10"/>
  <c r="G21" i="10"/>
  <c r="D21" i="10"/>
  <c r="F21" i="10"/>
  <c r="D14" i="10"/>
  <c r="F14" i="10"/>
  <c r="R19" i="6"/>
  <c r="R13" i="6"/>
  <c r="R7" i="6"/>
  <c r="R32" i="6" s="1"/>
  <c r="H6" i="10"/>
  <c r="G6" i="10"/>
  <c r="F6" i="10"/>
  <c r="E6" i="10"/>
  <c r="D6" i="10"/>
  <c r="C6" i="10"/>
  <c r="E8" i="7"/>
  <c r="C10" i="7"/>
  <c r="K13" i="6"/>
  <c r="J13" i="6"/>
  <c r="I13" i="6"/>
  <c r="H13" i="6"/>
  <c r="G13" i="6"/>
  <c r="F13" i="6"/>
  <c r="E13" i="6"/>
  <c r="D13" i="6"/>
  <c r="E19" i="6"/>
  <c r="D19" i="6"/>
  <c r="E7" i="6"/>
  <c r="L21" i="6"/>
  <c r="L20" i="6"/>
  <c r="M17" i="6"/>
  <c r="S17" i="6" s="1"/>
  <c r="M16" i="6"/>
  <c r="S16" i="6" s="1"/>
  <c r="M15" i="6"/>
  <c r="S15" i="6" s="1"/>
  <c r="M14" i="6"/>
  <c r="S14" i="6" s="1"/>
  <c r="L17" i="6"/>
  <c r="L16" i="6"/>
  <c r="L15" i="6"/>
  <c r="L14" i="6"/>
  <c r="M11" i="6"/>
  <c r="S11" i="6" s="1"/>
  <c r="M10" i="6"/>
  <c r="S10" i="6" s="1"/>
  <c r="M9" i="6"/>
  <c r="S9" i="6" s="1"/>
  <c r="M8" i="6"/>
  <c r="L11" i="6"/>
  <c r="L10" i="6"/>
  <c r="L9" i="6"/>
  <c r="L8" i="6"/>
  <c r="K7" i="6"/>
  <c r="J7" i="6"/>
  <c r="I7" i="6"/>
  <c r="H7" i="6"/>
  <c r="G7" i="6"/>
  <c r="F7" i="6"/>
  <c r="D7" i="6"/>
  <c r="C41" i="9"/>
  <c r="E9" i="7"/>
  <c r="E7" i="7"/>
  <c r="E6" i="7"/>
  <c r="E5" i="7"/>
  <c r="C29" i="9"/>
  <c r="L33" i="9"/>
  <c r="E30" i="9"/>
  <c r="E18" i="9"/>
  <c r="C42" i="8"/>
  <c r="C32" i="8"/>
  <c r="C22" i="8"/>
  <c r="C12" i="8"/>
  <c r="C11" i="9"/>
  <c r="C12" i="9"/>
  <c r="I19" i="6"/>
  <c r="G19" i="6"/>
  <c r="M21" i="6"/>
  <c r="S21" i="6" s="1"/>
  <c r="M20" i="6"/>
  <c r="S20" i="6" s="1"/>
  <c r="C21" i="9"/>
  <c r="E21" i="9" s="1"/>
  <c r="J33" i="9"/>
  <c r="I33" i="9"/>
  <c r="K13" i="9"/>
  <c r="K22" i="9" s="1"/>
  <c r="F22" i="1"/>
  <c r="F23" i="1"/>
  <c r="D42" i="8"/>
  <c r="D32" i="8"/>
  <c r="D22" i="8"/>
  <c r="D12" i="9"/>
  <c r="E20" i="8"/>
  <c r="E19" i="8"/>
  <c r="E18" i="8"/>
  <c r="E17" i="8"/>
  <c r="D12" i="8"/>
  <c r="D11" i="9"/>
  <c r="D23" i="9" s="1"/>
  <c r="E22" i="8"/>
  <c r="E21" i="8"/>
  <c r="E28" i="8"/>
  <c r="E30" i="8"/>
  <c r="E38" i="8"/>
  <c r="E40" i="8"/>
  <c r="E27" i="8"/>
  <c r="E29" i="8"/>
  <c r="E31" i="8"/>
  <c r="E37" i="8"/>
  <c r="E39" i="8"/>
  <c r="E41" i="8"/>
  <c r="E8" i="8"/>
  <c r="E10" i="8"/>
  <c r="E7" i="8"/>
  <c r="E9" i="8"/>
  <c r="E11" i="8"/>
  <c r="E32" i="8"/>
  <c r="G33" i="1"/>
  <c r="F29" i="1"/>
  <c r="H29" i="1"/>
  <c r="D10" i="7"/>
  <c r="K19" i="6"/>
  <c r="J19" i="6"/>
  <c r="H19" i="6"/>
  <c r="F19" i="6"/>
  <c r="C14" i="1"/>
  <c r="C17" i="1"/>
  <c r="D30" i="1"/>
  <c r="F30" i="1"/>
  <c r="H30" i="1"/>
  <c r="F31" i="1"/>
  <c r="H31" i="1"/>
  <c r="F32" i="1"/>
  <c r="H32" i="1"/>
  <c r="D33" i="1"/>
  <c r="D35" i="1"/>
  <c r="F35" i="1"/>
  <c r="F33" i="1"/>
  <c r="H33" i="1"/>
  <c r="G35" i="1"/>
  <c r="G36" i="1"/>
  <c r="E42" i="8"/>
  <c r="E12" i="8"/>
  <c r="D29" i="9"/>
  <c r="E10" i="7"/>
  <c r="H33" i="9"/>
  <c r="F36" i="1"/>
  <c r="H36" i="1"/>
  <c r="D36" i="1"/>
  <c r="J32" i="6" l="1"/>
  <c r="K32" i="6"/>
  <c r="K33" i="6" s="1"/>
  <c r="K34" i="6" s="1"/>
  <c r="N20" i="6"/>
  <c r="O20" i="6" s="1"/>
  <c r="N10" i="6"/>
  <c r="O10" i="6" s="1"/>
  <c r="N16" i="6"/>
  <c r="O16" i="6" s="1"/>
  <c r="N14" i="6"/>
  <c r="O14" i="6" s="1"/>
  <c r="N17" i="6"/>
  <c r="O17" i="6" s="1"/>
  <c r="G32" i="6"/>
  <c r="Q7" i="6"/>
  <c r="L19" i="6"/>
  <c r="P13" i="6"/>
  <c r="N11" i="6"/>
  <c r="O11" i="6" s="1"/>
  <c r="D32" i="6"/>
  <c r="P7" i="6"/>
  <c r="P32" i="6" s="1"/>
  <c r="M7" i="6"/>
  <c r="S7" i="6" s="1"/>
  <c r="Q19" i="6"/>
  <c r="E32" i="6"/>
  <c r="Q14" i="6"/>
  <c r="Q13" i="6" s="1"/>
  <c r="P19" i="6"/>
  <c r="F32" i="6"/>
  <c r="I32" i="6"/>
  <c r="H32" i="6"/>
  <c r="M19" i="6"/>
  <c r="S19" i="6" s="1"/>
  <c r="S8" i="6"/>
  <c r="L7" i="6"/>
  <c r="N8" i="6"/>
  <c r="O8" i="6" s="1"/>
  <c r="L13" i="6"/>
  <c r="N15" i="6"/>
  <c r="O15" i="6" s="1"/>
  <c r="M13" i="6"/>
  <c r="N9" i="6"/>
  <c r="O9" i="6" s="1"/>
  <c r="N21" i="6"/>
  <c r="O21" i="6" s="1"/>
  <c r="E11" i="9"/>
  <c r="K33" i="9"/>
  <c r="C23" i="9"/>
  <c r="E29" i="9"/>
  <c r="C13" i="9"/>
  <c r="E12" i="9"/>
  <c r="E13" i="9"/>
  <c r="E23" i="9"/>
  <c r="D13" i="9"/>
  <c r="E33" i="6" l="1"/>
  <c r="E34" i="6" s="1"/>
  <c r="Q32" i="6"/>
  <c r="N7" i="6"/>
  <c r="O7" i="6" s="1"/>
  <c r="C27" i="9"/>
  <c r="C28" i="9" s="1"/>
  <c r="E28" i="9" s="1"/>
  <c r="N19" i="6"/>
  <c r="O19" i="6" s="1"/>
  <c r="G33" i="6"/>
  <c r="G34" i="6" s="1"/>
  <c r="I33" i="6"/>
  <c r="I34" i="6" s="1"/>
  <c r="C46" i="9"/>
  <c r="N13" i="6"/>
  <c r="O13" i="6" s="1"/>
  <c r="S13" i="6"/>
  <c r="D46" i="9"/>
  <c r="C43" i="9" l="1"/>
  <c r="C42" i="9"/>
  <c r="C31" i="9"/>
  <c r="C45" i="9" s="1"/>
  <c r="C44" i="9"/>
  <c r="D27" i="9"/>
  <c r="S32" i="6"/>
  <c r="N32" i="6"/>
  <c r="O32" i="6" s="1"/>
  <c r="M33" i="6"/>
  <c r="M34" i="6" s="1"/>
  <c r="C32" i="9" l="1"/>
  <c r="C47" i="9" s="1"/>
  <c r="D44" i="9"/>
  <c r="D31" i="9"/>
  <c r="D43" i="9"/>
  <c r="D42" i="9"/>
  <c r="E27" i="9"/>
  <c r="C34" i="9" l="1"/>
  <c r="C35" i="9" s="1"/>
  <c r="D45" i="9"/>
  <c r="D32" i="9"/>
  <c r="D47" i="9" s="1"/>
  <c r="E31" i="9"/>
  <c r="D34" i="9" l="1"/>
  <c r="D35" i="9" s="1"/>
  <c r="D37" i="9" s="1"/>
  <c r="D41" i="9" s="1"/>
  <c r="E32" i="9"/>
</calcChain>
</file>

<file path=xl/sharedStrings.xml><?xml version="1.0" encoding="utf-8"?>
<sst xmlns="http://schemas.openxmlformats.org/spreadsheetml/2006/main" count="252" uniqueCount="160">
  <si>
    <t>Organisationens navn:</t>
  </si>
  <si>
    <t>Forundersøgelser</t>
  </si>
  <si>
    <t>Evalueringer</t>
  </si>
  <si>
    <t>Øvrige aktiviteter i alt</t>
  </si>
  <si>
    <t>Øvrige aktiviteter</t>
  </si>
  <si>
    <t>Rammeforbrug i alt</t>
  </si>
  <si>
    <t>I alt rammemidler i året</t>
  </si>
  <si>
    <t>Oversigt over eventuelle revisionsforbehold i enkeltregnskaber</t>
  </si>
  <si>
    <t>Årets renteindtægter</t>
  </si>
  <si>
    <t>Årets samlede forbrug af rammemidler</t>
  </si>
  <si>
    <t>Ultimo balance - rammemidler</t>
  </si>
  <si>
    <t>Primo balance - rammemidler</t>
  </si>
  <si>
    <t>Godkendt budget</t>
  </si>
  <si>
    <t>Forbrug i alt</t>
  </si>
  <si>
    <t>Revision</t>
  </si>
  <si>
    <t>Subtotal</t>
  </si>
  <si>
    <t>Budget</t>
  </si>
  <si>
    <t>Globalt</t>
  </si>
  <si>
    <t>Forbrug</t>
  </si>
  <si>
    <t>Afvigelse</t>
  </si>
  <si>
    <t>Afvigelse i pct.</t>
  </si>
  <si>
    <t>Program- og projektrelateret oplysning</t>
  </si>
  <si>
    <t>Resumé af rammeregnskab</t>
  </si>
  <si>
    <t>Totalafregning for året:</t>
  </si>
  <si>
    <t>Model for rammeregnskab - resumé</t>
  </si>
  <si>
    <t>Rammeregnskab for året: 201x</t>
  </si>
  <si>
    <t>Region/Land/Projekt</t>
  </si>
  <si>
    <t>-</t>
  </si>
  <si>
    <t xml:space="preserve">Beløb i 1.000 kr. </t>
  </si>
  <si>
    <t>side 1/3</t>
  </si>
  <si>
    <t>Årets overførsel af rammemidler fra Danida</t>
  </si>
  <si>
    <t>Egenfinansiering:</t>
  </si>
  <si>
    <t>Program- og projektaktiviteter</t>
  </si>
  <si>
    <t>Øvrig egenfinansiering</t>
  </si>
  <si>
    <t>Rammemidler 
fra UM</t>
  </si>
  <si>
    <t>Andel af PPS rammemidler</t>
  </si>
  <si>
    <t>Program- og projektstøtte (PPS)</t>
  </si>
  <si>
    <t>Administration (7% af subtotal - rammemidler)</t>
  </si>
  <si>
    <t>Indsamlinger</t>
  </si>
  <si>
    <t>Donationer</t>
  </si>
  <si>
    <t>Total</t>
  </si>
  <si>
    <t>Samfinansiering</t>
  </si>
  <si>
    <t>SIDA</t>
  </si>
  <si>
    <t>NORAD</t>
  </si>
  <si>
    <t>EUROPEAID</t>
  </si>
  <si>
    <t>Andre bidrag</t>
  </si>
  <si>
    <t>Beløb i 1.000 kr.</t>
  </si>
  <si>
    <t>Udisponeret tilsagn primo (uanvendte midler overført fra tidligere år)</t>
  </si>
  <si>
    <t>Primo balance indestående fra Udenrigsministeriet</t>
  </si>
  <si>
    <t>Årets tilsagn fra Udenrigsministeriet</t>
  </si>
  <si>
    <t>Årets udbetalinger fra Udenrigsministeriet</t>
  </si>
  <si>
    <t>Renteindtægter</t>
  </si>
  <si>
    <t>Årets renter</t>
  </si>
  <si>
    <t>Anden afstemning (indsæt titel)</t>
  </si>
  <si>
    <t>Likviditet til rådighed i året</t>
  </si>
  <si>
    <t>Administration</t>
  </si>
  <si>
    <t>Udbetalinger i alt</t>
  </si>
  <si>
    <t>Udisponeret tilsagn ultimo</t>
  </si>
  <si>
    <t>Ultimo balance indestående fra Udenrigsministeriet</t>
  </si>
  <si>
    <t>Udisponeret tilsagn overført til næste år</t>
  </si>
  <si>
    <t>Tilgodehavende fra Udenrigsministeriet:</t>
  </si>
  <si>
    <t>Tilgodehavende primo</t>
  </si>
  <si>
    <t>Årets tilsagn</t>
  </si>
  <si>
    <t>Udbetalinger fra UM</t>
  </si>
  <si>
    <t>Tilgodehavende ultimo</t>
  </si>
  <si>
    <t>Årets renteindtægt</t>
  </si>
  <si>
    <t>Disposition af tilsagn (Resultatopgørelse)</t>
  </si>
  <si>
    <t>Indtægter</t>
  </si>
  <si>
    <t>Egenfinansiering Total</t>
  </si>
  <si>
    <t>Resultat</t>
  </si>
  <si>
    <t>Afvigelse i Pct.</t>
  </si>
  <si>
    <t>Aktivitetsspecifik konsulentbistand af forbrug pr. land</t>
  </si>
  <si>
    <t>Andre midler rejst i Danmark (ikke likvide midler)</t>
  </si>
  <si>
    <t>Medlemskontingenter (int. Netværk)</t>
  </si>
  <si>
    <t>Støttebidrag (int. Samarbejdspartnere)</t>
  </si>
  <si>
    <t>EU</t>
  </si>
  <si>
    <t>Regionalt</t>
  </si>
  <si>
    <t>I beløb</t>
  </si>
  <si>
    <t>I pct.</t>
  </si>
  <si>
    <t>Beløb i kr.</t>
  </si>
  <si>
    <t>År</t>
  </si>
  <si>
    <t>Indestående fra Udenrigsministeriet (Likviditet)</t>
  </si>
  <si>
    <t>Tidligere disponeret udgift returneret fra program/partner (valgfri)*</t>
  </si>
  <si>
    <t>Udgifter - program- og projekstøtte (PPS)</t>
  </si>
  <si>
    <t>Anvend budget senest godkendt af Udenrigsministeriet</t>
  </si>
  <si>
    <t>Ledsagende regnskabsberetning</t>
  </si>
  <si>
    <t>Oversigt over eventuelt udestående enkeltregnskaber</t>
  </si>
  <si>
    <t>Program- og Projektaktiviteter (PPA) (inkl. likvide midler)</t>
  </si>
  <si>
    <t>Likvide midler (min. 5% af PPA (ekskl. likvide midler))</t>
  </si>
  <si>
    <t>Likvide midler (min. 5% af PPA (ekskl. likvide midler)</t>
  </si>
  <si>
    <t>Egefinansieringsgrad (min. 20% af PPA (ekskl. likvide midler)</t>
  </si>
  <si>
    <t>Thematic programme 1</t>
  </si>
  <si>
    <t>Land 1</t>
  </si>
  <si>
    <t>Land 2</t>
  </si>
  <si>
    <t>Land 3</t>
  </si>
  <si>
    <t>Prioritetslande</t>
  </si>
  <si>
    <t>Ikke-prioritetslande</t>
  </si>
  <si>
    <t>Thematic programme 2</t>
  </si>
  <si>
    <t>Thematic programme 3</t>
  </si>
  <si>
    <t>Thematic programme 4</t>
  </si>
  <si>
    <t>Thematic programmes</t>
  </si>
  <si>
    <t>Fleksible midler primo året (lot HUM)</t>
  </si>
  <si>
    <t>Model for regnskab for strategisk partnerskabsaftale - resumé</t>
  </si>
  <si>
    <t>Bemærk følgende ved indsendelse af regnskabet jævnfør revisionsinstruksen:</t>
  </si>
  <si>
    <t>Prioritetslande (min 50%)</t>
  </si>
  <si>
    <t>Administration (max 7% af midler)</t>
  </si>
  <si>
    <t>Model for strategisk partnerskabsregnskab - Program og Projektaktiviteter (PPA)</t>
  </si>
  <si>
    <t>Model for strategisk partnerskabsregnskab - specifikation af øvrige aktiviteter</t>
  </si>
  <si>
    <t>Øvrige aftalte aktiviteter (specificeres)</t>
  </si>
  <si>
    <t>Model for strategisk partnerskabsregnskab - specifikation af egenfinansieringskilder</t>
  </si>
  <si>
    <t>Administration (max. 7% af midler)</t>
  </si>
  <si>
    <t>Udgifter Total (midler + likvide midler fra egenfinansiering)</t>
  </si>
  <si>
    <t>Heraf strategiske midler</t>
  </si>
  <si>
    <t>Co-financing and other funding sources</t>
  </si>
  <si>
    <t>Crisis/country/programme/intervention 1</t>
  </si>
  <si>
    <t>Partnership engagement</t>
  </si>
  <si>
    <t>Other Danida funding</t>
  </si>
  <si>
    <t>Organisation's own contribution</t>
  </si>
  <si>
    <t>Donor 1</t>
  </si>
  <si>
    <t>Donor 2</t>
  </si>
  <si>
    <t>Donor 3</t>
  </si>
  <si>
    <t>TOTAL</t>
  </si>
  <si>
    <t>TOTAL BUDGET</t>
  </si>
  <si>
    <t>Percentage</t>
  </si>
  <si>
    <t>ACTUAL SPENDING 2018 in DKK</t>
  </si>
  <si>
    <t>Regnskab 2018</t>
  </si>
  <si>
    <t>MFA partnership funds</t>
  </si>
  <si>
    <t>MFA partnership funds Total</t>
  </si>
  <si>
    <t>Indtægter MFA partnership funds + likvide midler fra egenfinansieringen</t>
  </si>
  <si>
    <t>Core Humanitarian Standards</t>
  </si>
  <si>
    <t>Cross-cutting, monitoring and reviews</t>
  </si>
  <si>
    <t>Amounts in 1.000 DKK</t>
  </si>
  <si>
    <t>Program 1</t>
  </si>
  <si>
    <t>Program 2</t>
  </si>
  <si>
    <t>* Organisationen skal påse at ubrugte midler vedrørende afsluttede aktiviteter i udlandet tilbagetales til organisationen af samarbejdspartnere. Midler returneret kan også modregnes under udgifter for den pågældende aktivitet</t>
  </si>
  <si>
    <t>Egenfinansiering -lot LAB og lot CIV</t>
  </si>
  <si>
    <t>Se retningslinjernes afsnit 7.14 for yderligere beskrivelse af nedenstående kategorier.</t>
  </si>
  <si>
    <t>For Lot CIV og Lot LAB</t>
  </si>
  <si>
    <t>Total budget 2018</t>
  </si>
  <si>
    <t>Crisis/country/programme/intervention 2</t>
  </si>
  <si>
    <t>Crisis/country/programme/intervention 3</t>
  </si>
  <si>
    <t>Aktivitetsspecifik konsulentbistand pr. land - Løn</t>
  </si>
  <si>
    <t>Aktivitetsspecifik konsulentbistand pr. land - Overhead</t>
  </si>
  <si>
    <t>Innovation</t>
  </si>
  <si>
    <t>Program og Projektrelateret information (PRI)</t>
  </si>
  <si>
    <t>PRI-midler (max 2% af midler under PPS)</t>
  </si>
  <si>
    <t>Program- og Projektrelateret information (PRI-midler)</t>
  </si>
  <si>
    <t>Udisponeret tilsagn overført til næste år (max. 15% af årets tilsagn)</t>
  </si>
  <si>
    <t>Program- og Projektaktiviteter (PPA) (ekskl. likvide midler)</t>
  </si>
  <si>
    <t>Regnskab for året: 2018 (som eksempel)</t>
  </si>
  <si>
    <t>Budget 2018</t>
  </si>
  <si>
    <t>Pct. 2018</t>
  </si>
  <si>
    <t>Innovationsmidler (max 10% of total MFA funds)</t>
  </si>
  <si>
    <t>N/A</t>
  </si>
  <si>
    <t xml:space="preserve">Unallocated funds (lot LAB and CIV only) </t>
  </si>
  <si>
    <t>Flexible funds (lot HUM only)</t>
  </si>
  <si>
    <t>Unallocated funds</t>
  </si>
  <si>
    <t>Flexible funds</t>
  </si>
  <si>
    <t>Uallokkerede midler (max 10% of total MFA funds)</t>
  </si>
  <si>
    <t>Fleksible midler (max 1/3 af total MFA funds)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</si>
</sst>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2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Garamond"/>
      <family val="1"/>
    </font>
    <font>
      <b/>
      <sz val="10"/>
      <name val="Garamond"/>
      <family val="1"/>
    </font>
    <font>
      <u/>
      <sz val="10"/>
      <name val="Garamond"/>
      <family val="1"/>
    </font>
    <font>
      <sz val="10"/>
      <name val="Arial"/>
      <family val="2"/>
    </font>
    <font>
      <sz val="10"/>
      <color theme="1"/>
      <name val="Garamond"/>
      <family val="1"/>
    </font>
    <font>
      <b/>
      <sz val="10"/>
      <color theme="1"/>
      <name val="Garamond"/>
      <family val="1"/>
    </font>
    <font>
      <b/>
      <sz val="12"/>
      <color theme="1"/>
      <name val="Garamond"/>
      <family val="1"/>
    </font>
    <font>
      <b/>
      <sz val="10"/>
      <color theme="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sz val="12"/>
      <name val="Garamond"/>
      <family val="1"/>
    </font>
    <font>
      <i/>
      <sz val="10"/>
      <name val="Garamond"/>
      <family val="1"/>
    </font>
    <font>
      <i/>
      <sz val="10"/>
      <color theme="1"/>
      <name val="Garamond"/>
      <family val="1"/>
    </font>
    <font>
      <sz val="10"/>
      <color rgb="FFFF0000"/>
      <name val="Garamond"/>
      <family val="1"/>
    </font>
    <font>
      <sz val="10"/>
      <color rgb="FF0070C0"/>
      <name val="Garamond"/>
      <family val="1"/>
    </font>
    <font>
      <sz val="12"/>
      <name val="Arial"/>
      <family val="2"/>
    </font>
    <font>
      <sz val="12"/>
      <name val="Garamond"/>
      <family val="1"/>
    </font>
    <font>
      <sz val="12"/>
      <color theme="0"/>
      <name val="Garamond"/>
      <family val="1"/>
    </font>
    <font>
      <b/>
      <sz val="12"/>
      <color theme="0"/>
      <name val="Garamond"/>
      <family val="1"/>
    </font>
    <font>
      <b/>
      <sz val="1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double">
        <color theme="4"/>
      </top>
      <bottom style="thin">
        <color theme="4" tint="0.39997558519241921"/>
      </bottom>
      <diagonal/>
    </border>
    <border>
      <left/>
      <right/>
      <top style="double">
        <color theme="4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280">
    <xf numFmtId="0" fontId="0" fillId="0" borderId="0" xfId="0"/>
    <xf numFmtId="0" fontId="3" fillId="0" borderId="0" xfId="0" applyFont="1"/>
    <xf numFmtId="0" fontId="7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3" fontId="7" fillId="0" borderId="0" xfId="0" applyNumberFormat="1" applyFont="1" applyFill="1" applyAlignment="1">
      <alignment wrapText="1"/>
    </xf>
    <xf numFmtId="165" fontId="3" fillId="0" borderId="0" xfId="2" applyNumberFormat="1" applyFont="1"/>
    <xf numFmtId="0" fontId="7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4" fillId="0" borderId="0" xfId="0" applyFont="1" applyFill="1"/>
    <xf numFmtId="0" fontId="3" fillId="0" borderId="0" xfId="0" applyFont="1" applyFill="1"/>
    <xf numFmtId="0" fontId="2" fillId="0" borderId="0" xfId="0" applyFont="1" applyFill="1"/>
    <xf numFmtId="0" fontId="4" fillId="0" borderId="0" xfId="0" applyFont="1" applyFill="1" applyBorder="1"/>
    <xf numFmtId="0" fontId="5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/>
    <xf numFmtId="165" fontId="3" fillId="0" borderId="0" xfId="2" applyNumberFormat="1" applyFont="1" applyFill="1" applyBorder="1"/>
    <xf numFmtId="165" fontId="3" fillId="0" borderId="1" xfId="2" applyNumberFormat="1" applyFont="1" applyFill="1" applyBorder="1"/>
    <xf numFmtId="165" fontId="3" fillId="0" borderId="2" xfId="2" applyNumberFormat="1" applyFont="1" applyFill="1" applyBorder="1"/>
    <xf numFmtId="165" fontId="3" fillId="2" borderId="0" xfId="2" applyNumberFormat="1" applyFont="1" applyFill="1" applyBorder="1"/>
    <xf numFmtId="165" fontId="2" fillId="0" borderId="0" xfId="0" applyNumberFormat="1" applyFont="1" applyFill="1"/>
    <xf numFmtId="165" fontId="3" fillId="2" borderId="1" xfId="2" applyNumberFormat="1" applyFont="1" applyFill="1" applyBorder="1"/>
    <xf numFmtId="0" fontId="3" fillId="0" borderId="0" xfId="0" quotePrefix="1" applyFont="1" applyFill="1" applyBorder="1"/>
    <xf numFmtId="0" fontId="4" fillId="0" borderId="0" xfId="0" applyFont="1"/>
    <xf numFmtId="0" fontId="3" fillId="0" borderId="0" xfId="0" applyFont="1" applyBorder="1"/>
    <xf numFmtId="165" fontId="3" fillId="0" borderId="0" xfId="2" applyNumberFormat="1" applyFont="1" applyBorder="1"/>
    <xf numFmtId="0" fontId="4" fillId="0" borderId="0" xfId="0" applyFont="1" applyBorder="1"/>
    <xf numFmtId="0" fontId="3" fillId="0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wrapText="1"/>
    </xf>
    <xf numFmtId="165" fontId="3" fillId="3" borderId="0" xfId="2" applyNumberFormat="1" applyFont="1" applyFill="1" applyBorder="1"/>
    <xf numFmtId="165" fontId="3" fillId="3" borderId="1" xfId="2" applyNumberFormat="1" applyFont="1" applyFill="1" applyBorder="1"/>
    <xf numFmtId="0" fontId="8" fillId="0" borderId="0" xfId="0" applyFont="1" applyAlignment="1"/>
    <xf numFmtId="0" fontId="7" fillId="0" borderId="0" xfId="0" applyFont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3" fontId="7" fillId="0" borderId="1" xfId="0" applyNumberFormat="1" applyFont="1" applyFill="1" applyBorder="1" applyAlignment="1">
      <alignment wrapText="1"/>
    </xf>
    <xf numFmtId="9" fontId="7" fillId="0" borderId="0" xfId="3" applyFont="1" applyFill="1" applyBorder="1" applyAlignment="1">
      <alignment wrapText="1"/>
    </xf>
    <xf numFmtId="0" fontId="7" fillId="0" borderId="0" xfId="0" applyFont="1" applyBorder="1" applyAlignment="1"/>
    <xf numFmtId="0" fontId="8" fillId="0" borderId="0" xfId="0" applyFont="1" applyBorder="1" applyAlignment="1"/>
    <xf numFmtId="0" fontId="7" fillId="0" borderId="1" xfId="0" applyFont="1" applyBorder="1" applyAlignment="1">
      <alignment wrapText="1"/>
    </xf>
    <xf numFmtId="0" fontId="3" fillId="0" borderId="1" xfId="0" applyFont="1" applyBorder="1"/>
    <xf numFmtId="9" fontId="7" fillId="0" borderId="0" xfId="3" applyFont="1" applyFill="1" applyAlignment="1">
      <alignment wrapText="1"/>
    </xf>
    <xf numFmtId="0" fontId="7" fillId="0" borderId="0" xfId="0" applyFont="1" applyFill="1" applyBorder="1" applyAlignment="1"/>
    <xf numFmtId="0" fontId="8" fillId="0" borderId="2" xfId="0" applyFont="1" applyBorder="1" applyAlignment="1"/>
    <xf numFmtId="0" fontId="8" fillId="0" borderId="2" xfId="0" applyFont="1" applyBorder="1" applyAlignment="1">
      <alignment wrapText="1"/>
    </xf>
    <xf numFmtId="3" fontId="7" fillId="0" borderId="0" xfId="0" applyNumberFormat="1" applyFont="1" applyFill="1" applyBorder="1" applyAlignment="1">
      <alignment horizontal="right" wrapText="1"/>
    </xf>
    <xf numFmtId="0" fontId="8" fillId="0" borderId="3" xfId="0" applyFont="1" applyBorder="1" applyAlignment="1"/>
    <xf numFmtId="0" fontId="8" fillId="0" borderId="3" xfId="0" applyFont="1" applyBorder="1" applyAlignment="1">
      <alignment wrapText="1"/>
    </xf>
    <xf numFmtId="3" fontId="8" fillId="0" borderId="3" xfId="0" applyNumberFormat="1" applyFont="1" applyFill="1" applyBorder="1" applyAlignment="1">
      <alignment wrapText="1"/>
    </xf>
    <xf numFmtId="0" fontId="8" fillId="0" borderId="0" xfId="0" applyFont="1" applyAlignment="1">
      <alignment vertical="center"/>
    </xf>
    <xf numFmtId="9" fontId="7" fillId="0" borderId="0" xfId="3" applyFont="1" applyFill="1" applyBorder="1" applyAlignment="1">
      <alignment horizontal="right" wrapText="1"/>
    </xf>
    <xf numFmtId="0" fontId="7" fillId="0" borderId="0" xfId="0" applyFont="1" applyFill="1" applyAlignment="1">
      <alignment horizontal="right" wrapText="1"/>
    </xf>
    <xf numFmtId="3" fontId="7" fillId="0" borderId="0" xfId="0" applyNumberFormat="1" applyFont="1" applyFill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9" fontId="3" fillId="0" borderId="0" xfId="2" applyNumberFormat="1" applyFont="1" applyFill="1" applyBorder="1"/>
    <xf numFmtId="9" fontId="3" fillId="0" borderId="1" xfId="2" applyNumberFormat="1" applyFont="1" applyFill="1" applyBorder="1"/>
    <xf numFmtId="9" fontId="3" fillId="0" borderId="2" xfId="2" applyNumberFormat="1" applyFont="1" applyFill="1" applyBorder="1"/>
    <xf numFmtId="0" fontId="3" fillId="0" borderId="0" xfId="0" applyFont="1" applyFill="1" applyAlignment="1">
      <alignment horizontal="right"/>
    </xf>
    <xf numFmtId="165" fontId="3" fillId="4" borderId="0" xfId="2" applyNumberFormat="1" applyFont="1" applyFill="1" applyBorder="1"/>
    <xf numFmtId="165" fontId="3" fillId="5" borderId="0" xfId="2" applyNumberFormat="1" applyFont="1" applyFill="1" applyBorder="1"/>
    <xf numFmtId="166" fontId="3" fillId="0" borderId="0" xfId="3" applyNumberFormat="1" applyFont="1" applyFill="1" applyBorder="1"/>
    <xf numFmtId="165" fontId="3" fillId="0" borderId="0" xfId="0" applyNumberFormat="1" applyFont="1" applyFill="1" applyBorder="1"/>
    <xf numFmtId="9" fontId="7" fillId="6" borderId="7" xfId="3" applyNumberFormat="1" applyFont="1" applyFill="1" applyBorder="1"/>
    <xf numFmtId="9" fontId="7" fillId="6" borderId="7" xfId="2" applyNumberFormat="1" applyFont="1" applyFill="1" applyBorder="1"/>
    <xf numFmtId="0" fontId="10" fillId="7" borderId="9" xfId="0" applyFont="1" applyFill="1" applyBorder="1" applyAlignment="1">
      <alignment horizontal="center" vertical="top" wrapText="1"/>
    </xf>
    <xf numFmtId="165" fontId="7" fillId="6" borderId="9" xfId="2" applyNumberFormat="1" applyFont="1" applyFill="1" applyBorder="1"/>
    <xf numFmtId="165" fontId="7" fillId="0" borderId="9" xfId="2" applyNumberFormat="1" applyFont="1" applyBorder="1"/>
    <xf numFmtId="9" fontId="7" fillId="6" borderId="9" xfId="3" applyNumberFormat="1" applyFont="1" applyFill="1" applyBorder="1" applyAlignment="1">
      <alignment horizontal="center"/>
    </xf>
    <xf numFmtId="9" fontId="7" fillId="6" borderId="9" xfId="2" applyNumberFormat="1" applyFont="1" applyFill="1" applyBorder="1" applyAlignment="1">
      <alignment horizontal="center"/>
    </xf>
    <xf numFmtId="0" fontId="8" fillId="0" borderId="10" xfId="0" applyFont="1" applyBorder="1"/>
    <xf numFmtId="165" fontId="8" fillId="0" borderId="11" xfId="2" applyNumberFormat="1" applyFont="1" applyBorder="1"/>
    <xf numFmtId="9" fontId="8" fillId="0" borderId="11" xfId="0" applyNumberFormat="1" applyFont="1" applyBorder="1"/>
    <xf numFmtId="0" fontId="10" fillId="7" borderId="8" xfId="0" applyFont="1" applyFill="1" applyBorder="1"/>
    <xf numFmtId="9" fontId="7" fillId="6" borderId="9" xfId="0" applyNumberFormat="1" applyFont="1" applyFill="1" applyBorder="1"/>
    <xf numFmtId="0" fontId="7" fillId="0" borderId="9" xfId="0" applyFont="1" applyBorder="1"/>
    <xf numFmtId="9" fontId="7" fillId="6" borderId="9" xfId="3" applyNumberFormat="1" applyFont="1" applyFill="1" applyBorder="1"/>
    <xf numFmtId="0" fontId="12" fillId="0" borderId="1" xfId="4" applyFont="1" applyFill="1" applyBorder="1"/>
    <xf numFmtId="0" fontId="12" fillId="0" borderId="0" xfId="4" applyFont="1" applyFill="1" applyBorder="1"/>
    <xf numFmtId="0" fontId="12" fillId="0" borderId="0" xfId="4" applyFont="1" applyFill="1"/>
    <xf numFmtId="165" fontId="12" fillId="0" borderId="0" xfId="2" applyNumberFormat="1" applyFont="1" applyFill="1"/>
    <xf numFmtId="0" fontId="11" fillId="0" borderId="0" xfId="4" applyFont="1" applyFill="1"/>
    <xf numFmtId="0" fontId="11" fillId="0" borderId="0" xfId="4" applyFont="1" applyFill="1" applyBorder="1"/>
    <xf numFmtId="0" fontId="13" fillId="0" borderId="1" xfId="4" applyFont="1" applyFill="1" applyBorder="1"/>
    <xf numFmtId="0" fontId="4" fillId="0" borderId="0" xfId="4" applyFont="1" applyFill="1"/>
    <xf numFmtId="0" fontId="3" fillId="0" borderId="0" xfId="4" applyFont="1" applyFill="1"/>
    <xf numFmtId="165" fontId="3" fillId="0" borderId="0" xfId="2" applyNumberFormat="1" applyFont="1" applyFill="1"/>
    <xf numFmtId="0" fontId="3" fillId="0" borderId="0" xfId="4" applyFont="1" applyFill="1" applyBorder="1"/>
    <xf numFmtId="0" fontId="3" fillId="0" borderId="1" xfId="4" applyFont="1" applyFill="1" applyBorder="1"/>
    <xf numFmtId="165" fontId="3" fillId="0" borderId="6" xfId="2" applyNumberFormat="1" applyFont="1" applyFill="1" applyBorder="1"/>
    <xf numFmtId="165" fontId="3" fillId="0" borderId="4" xfId="4" applyNumberFormat="1" applyFont="1" applyFill="1" applyBorder="1"/>
    <xf numFmtId="165" fontId="3" fillId="0" borderId="0" xfId="4" applyNumberFormat="1" applyFont="1" applyFill="1"/>
    <xf numFmtId="10" fontId="3" fillId="0" borderId="0" xfId="3" applyNumberFormat="1" applyFont="1" applyFill="1"/>
    <xf numFmtId="0" fontId="4" fillId="0" borderId="1" xfId="4" applyFont="1" applyFill="1" applyBorder="1"/>
    <xf numFmtId="0" fontId="3" fillId="8" borderId="12" xfId="4" applyFont="1" applyFill="1" applyBorder="1" applyAlignment="1">
      <alignment horizontal="center" wrapText="1"/>
    </xf>
    <xf numFmtId="0" fontId="3" fillId="8" borderId="13" xfId="4" applyFont="1" applyFill="1" applyBorder="1" applyAlignment="1">
      <alignment horizontal="center" wrapText="1"/>
    </xf>
    <xf numFmtId="0" fontId="3" fillId="8" borderId="14" xfId="4" applyFont="1" applyFill="1" applyBorder="1" applyAlignment="1">
      <alignment horizontal="center" wrapText="1"/>
    </xf>
    <xf numFmtId="0" fontId="3" fillId="0" borderId="15" xfId="4" applyFont="1" applyFill="1" applyBorder="1"/>
    <xf numFmtId="165" fontId="3" fillId="0" borderId="16" xfId="2" applyNumberFormat="1" applyFont="1" applyFill="1" applyBorder="1"/>
    <xf numFmtId="165" fontId="3" fillId="0" borderId="17" xfId="2" applyNumberFormat="1" applyFont="1" applyFill="1" applyBorder="1"/>
    <xf numFmtId="165" fontId="3" fillId="0" borderId="15" xfId="2" applyNumberFormat="1" applyFont="1" applyFill="1" applyBorder="1"/>
    <xf numFmtId="165" fontId="3" fillId="0" borderId="5" xfId="4" applyNumberFormat="1" applyFont="1" applyFill="1" applyBorder="1"/>
    <xf numFmtId="0" fontId="3" fillId="0" borderId="18" xfId="4" applyFont="1" applyFill="1" applyBorder="1"/>
    <xf numFmtId="165" fontId="3" fillId="0" borderId="19" xfId="2" applyNumberFormat="1" applyFont="1" applyFill="1" applyBorder="1"/>
    <xf numFmtId="165" fontId="3" fillId="0" borderId="20" xfId="2" applyNumberFormat="1" applyFont="1" applyFill="1" applyBorder="1"/>
    <xf numFmtId="165" fontId="3" fillId="0" borderId="18" xfId="2" applyNumberFormat="1" applyFont="1" applyFill="1" applyBorder="1"/>
    <xf numFmtId="0" fontId="3" fillId="0" borderId="21" xfId="4" applyFont="1" applyFill="1" applyBorder="1" applyAlignment="1">
      <alignment horizontal="right"/>
    </xf>
    <xf numFmtId="165" fontId="3" fillId="0" borderId="22" xfId="2" applyNumberFormat="1" applyFont="1" applyFill="1" applyBorder="1"/>
    <xf numFmtId="165" fontId="3" fillId="0" borderId="21" xfId="2" applyNumberFormat="1" applyFont="1" applyFill="1" applyBorder="1"/>
    <xf numFmtId="0" fontId="3" fillId="0" borderId="12" xfId="4" applyFont="1" applyFill="1" applyBorder="1" applyAlignment="1">
      <alignment horizontal="right"/>
    </xf>
    <xf numFmtId="0" fontId="2" fillId="0" borderId="0" xfId="0" applyFont="1"/>
    <xf numFmtId="165" fontId="3" fillId="0" borderId="0" xfId="4" applyNumberFormat="1" applyFont="1" applyFill="1" applyBorder="1"/>
    <xf numFmtId="0" fontId="7" fillId="4" borderId="0" xfId="0" applyFont="1" applyFill="1" applyBorder="1" applyAlignment="1">
      <alignment horizontal="center" wrapText="1"/>
    </xf>
    <xf numFmtId="3" fontId="8" fillId="4" borderId="3" xfId="0" applyNumberFormat="1" applyFont="1" applyFill="1" applyBorder="1" applyAlignment="1">
      <alignment wrapText="1"/>
    </xf>
    <xf numFmtId="3" fontId="7" fillId="4" borderId="0" xfId="0" applyNumberFormat="1" applyFont="1" applyFill="1" applyBorder="1" applyAlignment="1">
      <alignment wrapText="1"/>
    </xf>
    <xf numFmtId="3" fontId="7" fillId="4" borderId="0" xfId="0" applyNumberFormat="1" applyFont="1" applyFill="1" applyBorder="1" applyAlignment="1">
      <alignment horizontal="center" wrapText="1"/>
    </xf>
    <xf numFmtId="3" fontId="8" fillId="8" borderId="3" xfId="0" applyNumberFormat="1" applyFont="1" applyFill="1" applyBorder="1" applyAlignment="1">
      <alignment wrapText="1"/>
    </xf>
    <xf numFmtId="3" fontId="7" fillId="8" borderId="0" xfId="0" applyNumberFormat="1" applyFont="1" applyFill="1" applyBorder="1" applyAlignment="1">
      <alignment wrapText="1"/>
    </xf>
    <xf numFmtId="165" fontId="3" fillId="9" borderId="0" xfId="2" applyNumberFormat="1" applyFont="1" applyFill="1"/>
    <xf numFmtId="165" fontId="3" fillId="9" borderId="1" xfId="2" applyNumberFormat="1" applyFont="1" applyFill="1" applyBorder="1"/>
    <xf numFmtId="165" fontId="3" fillId="9" borderId="0" xfId="2" applyNumberFormat="1" applyFont="1" applyFill="1" applyBorder="1" applyAlignment="1"/>
    <xf numFmtId="165" fontId="3" fillId="9" borderId="0" xfId="2" applyNumberFormat="1" applyFont="1" applyFill="1" applyBorder="1"/>
    <xf numFmtId="0" fontId="7" fillId="10" borderId="8" xfId="0" applyFont="1" applyFill="1" applyBorder="1"/>
    <xf numFmtId="0" fontId="3" fillId="4" borderId="0" xfId="0" applyFont="1" applyFill="1"/>
    <xf numFmtId="9" fontId="7" fillId="0" borderId="1" xfId="3" applyFont="1" applyFill="1" applyBorder="1" applyAlignment="1">
      <alignment wrapText="1"/>
    </xf>
    <xf numFmtId="0" fontId="3" fillId="4" borderId="0" xfId="0" applyFont="1" applyFill="1" applyAlignment="1">
      <alignment horizontal="center"/>
    </xf>
    <xf numFmtId="0" fontId="3" fillId="4" borderId="0" xfId="0" applyFont="1" applyFill="1" applyBorder="1" applyAlignment="1">
      <alignment horizontal="center" vertical="top" wrapText="1"/>
    </xf>
    <xf numFmtId="3" fontId="4" fillId="4" borderId="3" xfId="0" applyNumberFormat="1" applyFont="1" applyFill="1" applyBorder="1" applyAlignment="1">
      <alignment wrapText="1"/>
    </xf>
    <xf numFmtId="9" fontId="4" fillId="4" borderId="3" xfId="3" applyFont="1" applyFill="1" applyBorder="1" applyAlignment="1">
      <alignment wrapText="1"/>
    </xf>
    <xf numFmtId="165" fontId="3" fillId="11" borderId="0" xfId="2" applyNumberFormat="1" applyFont="1" applyFill="1"/>
    <xf numFmtId="165" fontId="3" fillId="11" borderId="1" xfId="2" applyNumberFormat="1" applyFont="1" applyFill="1" applyBorder="1"/>
    <xf numFmtId="165" fontId="4" fillId="11" borderId="3" xfId="2" applyNumberFormat="1" applyFont="1" applyFill="1" applyBorder="1"/>
    <xf numFmtId="165" fontId="3" fillId="11" borderId="0" xfId="2" applyNumberFormat="1" applyFont="1" applyFill="1" applyBorder="1"/>
    <xf numFmtId="0" fontId="3" fillId="0" borderId="0" xfId="0" applyFont="1" applyAlignment="1"/>
    <xf numFmtId="3" fontId="7" fillId="0" borderId="19" xfId="0" applyNumberFormat="1" applyFont="1" applyFill="1" applyBorder="1" applyAlignment="1">
      <alignment wrapText="1"/>
    </xf>
    <xf numFmtId="3" fontId="8" fillId="4" borderId="24" xfId="0" applyNumberFormat="1" applyFont="1" applyFill="1" applyBorder="1" applyAlignment="1">
      <alignment wrapText="1"/>
    </xf>
    <xf numFmtId="3" fontId="7" fillId="0" borderId="19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wrapText="1"/>
    </xf>
    <xf numFmtId="3" fontId="15" fillId="4" borderId="0" xfId="0" applyNumberFormat="1" applyFont="1" applyFill="1" applyBorder="1" applyAlignment="1">
      <alignment wrapText="1"/>
    </xf>
    <xf numFmtId="3" fontId="15" fillId="8" borderId="0" xfId="0" applyNumberFormat="1" applyFont="1" applyFill="1" applyBorder="1" applyAlignment="1">
      <alignment wrapText="1"/>
    </xf>
    <xf numFmtId="3" fontId="15" fillId="4" borderId="23" xfId="0" applyNumberFormat="1" applyFont="1" applyFill="1" applyBorder="1" applyAlignment="1">
      <alignment wrapText="1"/>
    </xf>
    <xf numFmtId="3" fontId="15" fillId="4" borderId="0" xfId="0" applyNumberFormat="1" applyFont="1" applyFill="1" applyBorder="1" applyAlignment="1">
      <alignment horizontal="right" wrapText="1"/>
    </xf>
    <xf numFmtId="0" fontId="8" fillId="0" borderId="3" xfId="3" applyNumberFormat="1" applyFont="1" applyFill="1" applyBorder="1" applyAlignment="1">
      <alignment wrapText="1"/>
    </xf>
    <xf numFmtId="3" fontId="7" fillId="8" borderId="0" xfId="0" applyNumberFormat="1" applyFont="1" applyFill="1" applyBorder="1" applyAlignment="1">
      <alignment horizontal="right" wrapText="1"/>
    </xf>
    <xf numFmtId="3" fontId="15" fillId="8" borderId="0" xfId="0" applyNumberFormat="1" applyFont="1" applyFill="1" applyBorder="1" applyAlignment="1">
      <alignment horizontal="right" wrapText="1"/>
    </xf>
    <xf numFmtId="3" fontId="8" fillId="4" borderId="3" xfId="0" applyNumberFormat="1" applyFont="1" applyFill="1" applyBorder="1" applyAlignment="1">
      <alignment horizontal="right" wrapText="1"/>
    </xf>
    <xf numFmtId="3" fontId="8" fillId="8" borderId="3" xfId="0" applyNumberFormat="1" applyFont="1" applyFill="1" applyBorder="1" applyAlignment="1">
      <alignment horizontal="right" wrapText="1"/>
    </xf>
    <xf numFmtId="3" fontId="8" fillId="0" borderId="24" xfId="0" applyNumberFormat="1" applyFont="1" applyFill="1" applyBorder="1" applyAlignment="1">
      <alignment horizontal="right" wrapText="1"/>
    </xf>
    <xf numFmtId="3" fontId="8" fillId="0" borderId="3" xfId="0" applyNumberFormat="1" applyFont="1" applyFill="1" applyBorder="1" applyAlignment="1">
      <alignment horizontal="right" wrapText="1"/>
    </xf>
    <xf numFmtId="9" fontId="8" fillId="0" borderId="3" xfId="3" applyFont="1" applyFill="1" applyBorder="1" applyAlignment="1">
      <alignment horizontal="right" wrapText="1"/>
    </xf>
    <xf numFmtId="3" fontId="8" fillId="4" borderId="2" xfId="0" applyNumberFormat="1" applyFont="1" applyFill="1" applyBorder="1" applyAlignment="1">
      <alignment horizontal="right" wrapText="1"/>
    </xf>
    <xf numFmtId="3" fontId="8" fillId="8" borderId="2" xfId="0" applyNumberFormat="1" applyFont="1" applyFill="1" applyBorder="1" applyAlignment="1">
      <alignment horizontal="right" wrapText="1"/>
    </xf>
    <xf numFmtId="3" fontId="8" fillId="0" borderId="25" xfId="0" applyNumberFormat="1" applyFont="1" applyFill="1" applyBorder="1" applyAlignment="1">
      <alignment horizontal="right" wrapText="1"/>
    </xf>
    <xf numFmtId="9" fontId="3" fillId="0" borderId="0" xfId="3" applyFont="1"/>
    <xf numFmtId="9" fontId="3" fillId="0" borderId="3" xfId="3" applyFont="1" applyBorder="1"/>
    <xf numFmtId="9" fontId="3" fillId="0" borderId="1" xfId="3" applyFont="1" applyBorder="1"/>
    <xf numFmtId="9" fontId="3" fillId="0" borderId="0" xfId="3" applyFont="1" applyFill="1"/>
    <xf numFmtId="9" fontId="4" fillId="0" borderId="3" xfId="3" applyFont="1" applyBorder="1"/>
    <xf numFmtId="0" fontId="3" fillId="0" borderId="0" xfId="0" applyFont="1" applyAlignment="1">
      <alignment wrapText="1"/>
    </xf>
    <xf numFmtId="165" fontId="0" fillId="0" borderId="0" xfId="2" applyNumberFormat="1" applyFont="1"/>
    <xf numFmtId="165" fontId="10" fillId="7" borderId="9" xfId="2" applyNumberFormat="1" applyFont="1" applyFill="1" applyBorder="1" applyAlignment="1">
      <alignment horizontal="center" vertical="top" wrapText="1"/>
    </xf>
    <xf numFmtId="166" fontId="3" fillId="0" borderId="1" xfId="3" applyNumberFormat="1" applyFont="1" applyFill="1" applyBorder="1"/>
    <xf numFmtId="166" fontId="0" fillId="0" borderId="0" xfId="3" applyNumberFormat="1" applyFont="1"/>
    <xf numFmtId="166" fontId="12" fillId="0" borderId="0" xfId="3" applyNumberFormat="1" applyFont="1" applyFill="1" applyBorder="1"/>
    <xf numFmtId="166" fontId="12" fillId="0" borderId="0" xfId="3" applyNumberFormat="1" applyFont="1" applyFill="1"/>
    <xf numFmtId="166" fontId="3" fillId="0" borderId="0" xfId="3" applyNumberFormat="1" applyFont="1" applyFill="1"/>
    <xf numFmtId="166" fontId="14" fillId="0" borderId="0" xfId="3" applyNumberFormat="1" applyFont="1" applyFill="1"/>
    <xf numFmtId="165" fontId="12" fillId="0" borderId="0" xfId="2" applyNumberFormat="1" applyFont="1" applyFill="1" applyBorder="1"/>
    <xf numFmtId="165" fontId="4" fillId="0" borderId="0" xfId="2" applyNumberFormat="1" applyFont="1" applyFill="1"/>
    <xf numFmtId="165" fontId="4" fillId="0" borderId="0" xfId="4" applyNumberFormat="1" applyFont="1" applyFill="1"/>
    <xf numFmtId="165" fontId="4" fillId="0" borderId="6" xfId="2" applyNumberFormat="1" applyFont="1" applyFill="1" applyBorder="1"/>
    <xf numFmtId="166" fontId="4" fillId="0" borderId="6" xfId="3" applyNumberFormat="1" applyFont="1" applyFill="1" applyBorder="1"/>
    <xf numFmtId="165" fontId="4" fillId="0" borderId="1" xfId="2" applyNumberFormat="1" applyFont="1" applyFill="1" applyBorder="1"/>
    <xf numFmtId="165" fontId="4" fillId="9" borderId="1" xfId="2" applyNumberFormat="1" applyFont="1" applyFill="1" applyBorder="1"/>
    <xf numFmtId="165" fontId="4" fillId="0" borderId="4" xfId="2" applyNumberFormat="1" applyFont="1" applyFill="1" applyBorder="1"/>
    <xf numFmtId="165" fontId="4" fillId="0" borderId="4" xfId="4" applyNumberFormat="1" applyFont="1" applyFill="1" applyBorder="1"/>
    <xf numFmtId="165" fontId="3" fillId="0" borderId="26" xfId="2" applyNumberFormat="1" applyFont="1" applyFill="1" applyBorder="1"/>
    <xf numFmtId="165" fontId="4" fillId="0" borderId="14" xfId="2" applyNumberFormat="1" applyFont="1" applyFill="1" applyBorder="1"/>
    <xf numFmtId="0" fontId="4" fillId="0" borderId="12" xfId="4" applyFont="1" applyFill="1" applyBorder="1" applyAlignment="1">
      <alignment horizontal="right"/>
    </xf>
    <xf numFmtId="165" fontId="4" fillId="0" borderId="12" xfId="2" applyNumberFormat="1" applyFont="1" applyFill="1" applyBorder="1"/>
    <xf numFmtId="165" fontId="4" fillId="0" borderId="13" xfId="2" applyNumberFormat="1" applyFont="1" applyFill="1" applyBorder="1"/>
    <xf numFmtId="0" fontId="4" fillId="0" borderId="0" xfId="4" applyFont="1" applyFill="1" applyBorder="1"/>
    <xf numFmtId="0" fontId="0" fillId="0" borderId="6" xfId="0" applyBorder="1"/>
    <xf numFmtId="0" fontId="0" fillId="0" borderId="1" xfId="0" applyBorder="1"/>
    <xf numFmtId="0" fontId="3" fillId="0" borderId="27" xfId="4" applyFont="1" applyFill="1" applyBorder="1"/>
    <xf numFmtId="166" fontId="3" fillId="0" borderId="27" xfId="3" applyNumberFormat="1" applyFont="1" applyFill="1" applyBorder="1"/>
    <xf numFmtId="166" fontId="3" fillId="9" borderId="27" xfId="3" applyNumberFormat="1" applyFont="1" applyFill="1" applyBorder="1"/>
    <xf numFmtId="165" fontId="4" fillId="0" borderId="0" xfId="2" applyNumberFormat="1" applyFont="1"/>
    <xf numFmtId="165" fontId="11" fillId="0" borderId="1" xfId="2" applyNumberFormat="1" applyFont="1" applyFill="1" applyBorder="1"/>
    <xf numFmtId="0" fontId="11" fillId="0" borderId="1" xfId="4" applyFont="1" applyFill="1" applyBorder="1"/>
    <xf numFmtId="165" fontId="16" fillId="0" borderId="0" xfId="2" applyNumberFormat="1" applyFont="1" applyBorder="1"/>
    <xf numFmtId="3" fontId="15" fillId="4" borderId="19" xfId="0" applyNumberFormat="1" applyFont="1" applyFill="1" applyBorder="1" applyAlignment="1">
      <alignment horizontal="right" wrapText="1"/>
    </xf>
    <xf numFmtId="3" fontId="15" fillId="4" borderId="19" xfId="0" applyNumberFormat="1" applyFont="1" applyFill="1" applyBorder="1" applyAlignment="1">
      <alignment wrapText="1"/>
    </xf>
    <xf numFmtId="0" fontId="4" fillId="4" borderId="0" xfId="4" applyFont="1" applyFill="1"/>
    <xf numFmtId="0" fontId="3" fillId="4" borderId="0" xfId="4" applyFont="1" applyFill="1"/>
    <xf numFmtId="0" fontId="3" fillId="4" borderId="0" xfId="4" applyFont="1" applyFill="1" applyBorder="1"/>
    <xf numFmtId="0" fontId="0" fillId="4" borderId="0" xfId="0" applyFill="1"/>
    <xf numFmtId="0" fontId="3" fillId="4" borderId="27" xfId="4" applyFont="1" applyFill="1" applyBorder="1"/>
    <xf numFmtId="0" fontId="0" fillId="0" borderId="0" xfId="0" applyFill="1"/>
    <xf numFmtId="3" fontId="15" fillId="8" borderId="1" xfId="0" applyNumberFormat="1" applyFont="1" applyFill="1" applyBorder="1" applyAlignment="1">
      <alignment wrapText="1"/>
    </xf>
    <xf numFmtId="0" fontId="3" fillId="4" borderId="0" xfId="0" applyFont="1" applyFill="1" applyAlignment="1"/>
    <xf numFmtId="3" fontId="15" fillId="4" borderId="22" xfId="0" applyNumberFormat="1" applyFont="1" applyFill="1" applyBorder="1" applyAlignment="1">
      <alignment wrapText="1"/>
    </xf>
    <xf numFmtId="3" fontId="8" fillId="0" borderId="2" xfId="0" applyNumberFormat="1" applyFont="1" applyFill="1" applyBorder="1" applyAlignment="1">
      <alignment horizontal="right" wrapText="1"/>
    </xf>
    <xf numFmtId="165" fontId="3" fillId="11" borderId="2" xfId="2" applyNumberFormat="1" applyFont="1" applyFill="1" applyBorder="1"/>
    <xf numFmtId="9" fontId="3" fillId="0" borderId="2" xfId="3" applyFont="1" applyBorder="1"/>
    <xf numFmtId="0" fontId="8" fillId="4" borderId="0" xfId="0" applyFont="1" applyFill="1"/>
    <xf numFmtId="0" fontId="7" fillId="0" borderId="0" xfId="0" applyFont="1"/>
    <xf numFmtId="0" fontId="7" fillId="4" borderId="0" xfId="0" applyFont="1" applyFill="1"/>
    <xf numFmtId="0" fontId="7" fillId="0" borderId="0" xfId="0" applyFont="1" applyFill="1"/>
    <xf numFmtId="0" fontId="4" fillId="4" borderId="0" xfId="0" applyFont="1" applyFill="1"/>
    <xf numFmtId="0" fontId="8" fillId="0" borderId="0" xfId="0" applyFont="1" applyAlignment="1">
      <alignment horizontal="center"/>
    </xf>
    <xf numFmtId="0" fontId="17" fillId="4" borderId="0" xfId="0" applyFont="1" applyFill="1"/>
    <xf numFmtId="0" fontId="7" fillId="0" borderId="1" xfId="0" applyFont="1" applyBorder="1" applyAlignment="1"/>
    <xf numFmtId="3" fontId="15" fillId="4" borderId="1" xfId="0" applyNumberFormat="1" applyFont="1" applyFill="1" applyBorder="1" applyAlignment="1">
      <alignment wrapText="1"/>
    </xf>
    <xf numFmtId="0" fontId="4" fillId="0" borderId="6" xfId="0" applyFont="1" applyBorder="1"/>
    <xf numFmtId="0" fontId="8" fillId="8" borderId="1" xfId="0" applyFont="1" applyFill="1" applyBorder="1" applyAlignment="1">
      <alignment horizontal="center" wrapText="1"/>
    </xf>
    <xf numFmtId="0" fontId="8" fillId="8" borderId="27" xfId="0" applyFont="1" applyFill="1" applyBorder="1" applyAlignment="1">
      <alignment horizontal="center" wrapText="1"/>
    </xf>
    <xf numFmtId="0" fontId="8" fillId="8" borderId="21" xfId="0" applyFont="1" applyFill="1" applyBorder="1" applyAlignment="1">
      <alignment horizontal="center" wrapText="1"/>
    </xf>
    <xf numFmtId="0" fontId="8" fillId="8" borderId="21" xfId="0" applyFont="1" applyFill="1" applyBorder="1" applyAlignment="1">
      <alignment horizontal="center"/>
    </xf>
    <xf numFmtId="0" fontId="8" fillId="8" borderId="26" xfId="0" applyFont="1" applyFill="1" applyBorder="1" applyAlignment="1">
      <alignment horizontal="center"/>
    </xf>
    <xf numFmtId="3" fontId="8" fillId="8" borderId="27" xfId="0" applyNumberFormat="1" applyFont="1" applyFill="1" applyBorder="1"/>
    <xf numFmtId="3" fontId="4" fillId="8" borderId="14" xfId="0" applyNumberFormat="1" applyFont="1" applyFill="1" applyBorder="1"/>
    <xf numFmtId="3" fontId="8" fillId="8" borderId="14" xfId="0" applyNumberFormat="1" applyFont="1" applyFill="1" applyBorder="1"/>
    <xf numFmtId="10" fontId="7" fillId="8" borderId="27" xfId="0" applyNumberFormat="1" applyFont="1" applyFill="1" applyBorder="1"/>
    <xf numFmtId="10" fontId="7" fillId="8" borderId="14" xfId="0" applyNumberFormat="1" applyFont="1" applyFill="1" applyBorder="1"/>
    <xf numFmtId="0" fontId="8" fillId="0" borderId="0" xfId="0" applyFont="1" applyFill="1" applyBorder="1" applyAlignment="1">
      <alignment horizontal="center"/>
    </xf>
    <xf numFmtId="3" fontId="8" fillId="0" borderId="0" xfId="0" applyNumberFormat="1" applyFont="1" applyFill="1" applyBorder="1"/>
    <xf numFmtId="0" fontId="7" fillId="0" borderId="0" xfId="0" applyFont="1" applyFill="1" applyBorder="1"/>
    <xf numFmtId="0" fontId="8" fillId="8" borderId="1" xfId="0" applyFont="1" applyFill="1" applyBorder="1" applyAlignment="1">
      <alignment horizontal="center"/>
    </xf>
    <xf numFmtId="3" fontId="8" fillId="8" borderId="13" xfId="0" applyNumberFormat="1" applyFont="1" applyFill="1" applyBorder="1"/>
    <xf numFmtId="10" fontId="7" fillId="8" borderId="12" xfId="0" applyNumberFormat="1" applyFont="1" applyFill="1" applyBorder="1"/>
    <xf numFmtId="0" fontId="8" fillId="8" borderId="27" xfId="0" applyFont="1" applyFill="1" applyBorder="1" applyAlignment="1">
      <alignment horizontal="center"/>
    </xf>
    <xf numFmtId="0" fontId="7" fillId="8" borderId="27" xfId="0" applyFont="1" applyFill="1" applyBorder="1"/>
    <xf numFmtId="0" fontId="13" fillId="0" borderId="0" xfId="0" applyFont="1"/>
    <xf numFmtId="0" fontId="18" fillId="0" borderId="0" xfId="0" applyFont="1" applyBorder="1"/>
    <xf numFmtId="0" fontId="19" fillId="0" borderId="0" xfId="0" applyFont="1" applyBorder="1"/>
    <xf numFmtId="0" fontId="18" fillId="0" borderId="0" xfId="0" applyFont="1" applyFill="1" applyBorder="1"/>
    <xf numFmtId="0" fontId="19" fillId="0" borderId="0" xfId="0" applyFont="1" applyFill="1" applyBorder="1" applyAlignment="1">
      <alignment horizontal="center"/>
    </xf>
    <xf numFmtId="0" fontId="19" fillId="4" borderId="0" xfId="0" applyFont="1" applyFill="1" applyBorder="1"/>
    <xf numFmtId="0" fontId="20" fillId="12" borderId="0" xfId="0" applyFont="1" applyFill="1" applyBorder="1"/>
    <xf numFmtId="0" fontId="20" fillId="12" borderId="0" xfId="0" applyFont="1" applyFill="1" applyBorder="1" applyAlignment="1">
      <alignment horizontal="center" wrapText="1"/>
    </xf>
    <xf numFmtId="0" fontId="21" fillId="12" borderId="0" xfId="0" quotePrefix="1" applyFont="1" applyFill="1" applyBorder="1" applyAlignment="1">
      <alignment horizontal="center" wrapText="1"/>
    </xf>
    <xf numFmtId="0" fontId="19" fillId="0" borderId="12" xfId="0" applyFont="1" applyBorder="1"/>
    <xf numFmtId="0" fontId="19" fillId="0" borderId="13" xfId="0" applyFont="1" applyBorder="1"/>
    <xf numFmtId="3" fontId="19" fillId="8" borderId="13" xfId="0" applyNumberFormat="1" applyFont="1" applyFill="1" applyBorder="1"/>
    <xf numFmtId="166" fontId="19" fillId="0" borderId="14" xfId="3" applyNumberFormat="1" applyFont="1" applyFill="1" applyBorder="1" applyAlignment="1">
      <alignment horizontal="center"/>
    </xf>
    <xf numFmtId="3" fontId="19" fillId="0" borderId="0" xfId="0" applyNumberFormat="1" applyFont="1" applyBorder="1"/>
    <xf numFmtId="3" fontId="18" fillId="0" borderId="0" xfId="0" applyNumberFormat="1" applyFont="1" applyBorder="1"/>
    <xf numFmtId="0" fontId="19" fillId="4" borderId="12" xfId="0" applyFont="1" applyFill="1" applyBorder="1"/>
    <xf numFmtId="0" fontId="13" fillId="0" borderId="4" xfId="0" applyFont="1" applyFill="1" applyBorder="1"/>
    <xf numFmtId="3" fontId="13" fillId="0" borderId="4" xfId="0" applyNumberFormat="1" applyFont="1" applyFill="1" applyBorder="1"/>
    <xf numFmtId="166" fontId="19" fillId="0" borderId="4" xfId="3" applyNumberFormat="1" applyFont="1" applyFill="1" applyBorder="1" applyAlignment="1">
      <alignment horizontal="center"/>
    </xf>
    <xf numFmtId="0" fontId="22" fillId="0" borderId="0" xfId="0" applyFont="1" applyFill="1" applyBorder="1"/>
    <xf numFmtId="3" fontId="19" fillId="0" borderId="0" xfId="0" applyNumberFormat="1" applyFont="1" applyFill="1" applyBorder="1"/>
    <xf numFmtId="0" fontId="19" fillId="0" borderId="0" xfId="0" applyFont="1"/>
    <xf numFmtId="0" fontId="19" fillId="0" borderId="0" xfId="0" applyFont="1" applyFill="1"/>
    <xf numFmtId="3" fontId="3" fillId="0" borderId="1" xfId="4" applyNumberFormat="1" applyFont="1" applyFill="1" applyBorder="1"/>
    <xf numFmtId="9" fontId="3" fillId="0" borderId="0" xfId="3" applyFont="1" applyBorder="1"/>
    <xf numFmtId="9" fontId="7" fillId="11" borderId="0" xfId="3" applyFont="1" applyFill="1" applyBorder="1" applyAlignment="1">
      <alignment wrapText="1"/>
    </xf>
    <xf numFmtId="166" fontId="11" fillId="0" borderId="0" xfId="3" applyNumberFormat="1" applyFont="1" applyFill="1" applyBorder="1" applyAlignment="1">
      <alignment horizontal="center" wrapText="1"/>
    </xf>
    <xf numFmtId="166" fontId="11" fillId="0" borderId="1" xfId="3" applyNumberFormat="1" applyFont="1" applyFill="1" applyBorder="1" applyAlignment="1">
      <alignment horizontal="center" wrapText="1"/>
    </xf>
    <xf numFmtId="0" fontId="12" fillId="4" borderId="0" xfId="4" applyFont="1" applyFill="1" applyAlignment="1">
      <alignment horizontal="left" vertical="top" wrapText="1"/>
    </xf>
    <xf numFmtId="165" fontId="3" fillId="0" borderId="0" xfId="2" applyNumberFormat="1" applyFont="1" applyFill="1" applyBorder="1" applyAlignment="1">
      <alignment horizontal="center" wrapText="1"/>
    </xf>
    <xf numFmtId="0" fontId="3" fillId="4" borderId="0" xfId="0" applyFont="1" applyFill="1" applyAlignment="1">
      <alignment horizontal="center" wrapText="1"/>
    </xf>
    <xf numFmtId="0" fontId="4" fillId="4" borderId="0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8" fillId="4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10" fillId="12" borderId="0" xfId="0" applyFont="1" applyFill="1" applyBorder="1" applyAlignment="1">
      <alignment horizontal="center"/>
    </xf>
    <xf numFmtId="0" fontId="8" fillId="8" borderId="27" xfId="0" applyFont="1" applyFill="1" applyBorder="1" applyAlignment="1">
      <alignment horizontal="left"/>
    </xf>
    <xf numFmtId="0" fontId="8" fillId="8" borderId="27" xfId="0" applyFont="1" applyFill="1" applyBorder="1"/>
    <xf numFmtId="9" fontId="7" fillId="0" borderId="2" xfId="3" applyFont="1" applyFill="1" applyBorder="1" applyAlignment="1">
      <alignment horizontal="right" wrapText="1"/>
    </xf>
    <xf numFmtId="0" fontId="7" fillId="0" borderId="28" xfId="0" applyFont="1" applyBorder="1" applyAlignment="1"/>
    <xf numFmtId="0" fontId="7" fillId="0" borderId="28" xfId="0" applyFont="1" applyBorder="1" applyAlignment="1">
      <alignment wrapText="1"/>
    </xf>
    <xf numFmtId="3" fontId="15" fillId="4" borderId="28" xfId="0" applyNumberFormat="1" applyFont="1" applyFill="1" applyBorder="1" applyAlignment="1">
      <alignment horizontal="right" wrapText="1"/>
    </xf>
    <xf numFmtId="3" fontId="15" fillId="8" borderId="28" xfId="0" applyNumberFormat="1" applyFont="1" applyFill="1" applyBorder="1" applyAlignment="1">
      <alignment horizontal="right" wrapText="1"/>
    </xf>
    <xf numFmtId="3" fontId="15" fillId="4" borderId="29" xfId="0" applyNumberFormat="1" applyFont="1" applyFill="1" applyBorder="1" applyAlignment="1">
      <alignment horizontal="right" wrapText="1"/>
    </xf>
    <xf numFmtId="3" fontId="7" fillId="8" borderId="28" xfId="0" applyNumberFormat="1" applyFont="1" applyFill="1" applyBorder="1" applyAlignment="1">
      <alignment horizontal="right" wrapText="1"/>
    </xf>
    <xf numFmtId="3" fontId="7" fillId="0" borderId="28" xfId="0" applyNumberFormat="1" applyFont="1" applyFill="1" applyBorder="1" applyAlignment="1">
      <alignment wrapText="1"/>
    </xf>
    <xf numFmtId="9" fontId="7" fillId="0" borderId="28" xfId="3" applyFont="1" applyFill="1" applyBorder="1" applyAlignment="1">
      <alignment wrapText="1"/>
    </xf>
    <xf numFmtId="165" fontId="3" fillId="11" borderId="28" xfId="2" applyNumberFormat="1" applyFont="1" applyFill="1" applyBorder="1"/>
    <xf numFmtId="9" fontId="3" fillId="0" borderId="28" xfId="3" applyFont="1" applyBorder="1"/>
  </cellXfs>
  <cellStyles count="5">
    <cellStyle name="1000-sep (2 dec) 2" xfId="1"/>
    <cellStyle name="Komma" xfId="2" builtinId="3"/>
    <cellStyle name="Normal" xfId="0" builtinId="0"/>
    <cellStyle name="Normal 2" xfId="4"/>
    <cellStyle name="Pro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0"/>
  <sheetViews>
    <sheetView tabSelected="1" zoomScaleNormal="100" workbookViewId="0">
      <selection activeCell="K24" sqref="K24"/>
    </sheetView>
  </sheetViews>
  <sheetFormatPr defaultRowHeight="12.75" x14ac:dyDescent="0.2"/>
  <cols>
    <col min="2" max="2" width="54.140625" customWidth="1"/>
    <col min="3" max="3" width="9.5703125" style="157" customWidth="1"/>
    <col min="4" max="4" width="9.85546875" customWidth="1"/>
    <col min="5" max="5" width="9.140625" style="160" customWidth="1"/>
    <col min="7" max="7" width="6.85546875" customWidth="1"/>
    <col min="8" max="8" width="12.85546875" customWidth="1"/>
    <col min="9" max="9" width="11.140625" customWidth="1"/>
    <col min="10" max="10" width="13.140625" customWidth="1"/>
    <col min="11" max="11" width="15" customWidth="1"/>
    <col min="12" max="12" width="15.42578125" customWidth="1"/>
    <col min="19" max="20" width="11" bestFit="1" customWidth="1"/>
  </cols>
  <sheetData>
    <row r="1" spans="2:12" x14ac:dyDescent="0.2">
      <c r="B1" s="11" t="s">
        <v>102</v>
      </c>
      <c r="C1" s="25" t="s">
        <v>103</v>
      </c>
    </row>
    <row r="2" spans="2:12" x14ac:dyDescent="0.2">
      <c r="B2" s="13" t="s">
        <v>0</v>
      </c>
      <c r="C2" s="23" t="s">
        <v>85</v>
      </c>
    </row>
    <row r="3" spans="2:12" x14ac:dyDescent="0.2">
      <c r="B3" s="13" t="s">
        <v>149</v>
      </c>
      <c r="C3" s="23" t="s">
        <v>86</v>
      </c>
    </row>
    <row r="4" spans="2:12" x14ac:dyDescent="0.2">
      <c r="B4" s="13" t="s">
        <v>46</v>
      </c>
      <c r="C4" s="23" t="s">
        <v>7</v>
      </c>
    </row>
    <row r="6" spans="2:12" x14ac:dyDescent="0.2">
      <c r="C6" s="185"/>
      <c r="D6" s="22"/>
      <c r="E6" s="257" t="s">
        <v>70</v>
      </c>
      <c r="G6" s="13" t="s">
        <v>79</v>
      </c>
    </row>
    <row r="7" spans="2:12" ht="15.75" x14ac:dyDescent="0.25">
      <c r="B7" s="81" t="s">
        <v>66</v>
      </c>
      <c r="C7" s="186" t="s">
        <v>16</v>
      </c>
      <c r="D7" s="187" t="s">
        <v>69</v>
      </c>
      <c r="E7" s="258"/>
      <c r="F7" s="76"/>
      <c r="G7" s="81" t="s">
        <v>81</v>
      </c>
      <c r="H7" s="75"/>
      <c r="I7" s="75"/>
      <c r="J7" s="76"/>
      <c r="K7" s="76"/>
      <c r="L7" s="77"/>
    </row>
    <row r="8" spans="2:12" ht="15" x14ac:dyDescent="0.25">
      <c r="B8" s="80"/>
      <c r="C8" s="165"/>
      <c r="D8" s="76"/>
      <c r="E8" s="161"/>
      <c r="F8" s="76"/>
      <c r="G8" s="77"/>
      <c r="H8" s="77"/>
      <c r="I8" s="77"/>
      <c r="J8" s="77"/>
      <c r="K8" s="77"/>
      <c r="L8" s="77"/>
    </row>
    <row r="9" spans="2:12" ht="15" x14ac:dyDescent="0.25">
      <c r="B9" s="79" t="s">
        <v>67</v>
      </c>
      <c r="C9" s="78"/>
      <c r="D9" s="78"/>
      <c r="E9" s="162"/>
      <c r="F9" s="76"/>
      <c r="G9" s="85" t="s">
        <v>48</v>
      </c>
      <c r="H9" s="85"/>
      <c r="K9" s="119">
        <v>2500000</v>
      </c>
      <c r="L9" s="77"/>
    </row>
    <row r="10" spans="2:12" ht="15" x14ac:dyDescent="0.25">
      <c r="B10" s="79" t="s">
        <v>135</v>
      </c>
      <c r="C10" s="84"/>
      <c r="D10" s="84"/>
      <c r="E10" s="163"/>
      <c r="F10" s="85"/>
      <c r="G10" s="85" t="s">
        <v>50</v>
      </c>
      <c r="H10" s="85"/>
      <c r="K10" s="119">
        <v>69000000</v>
      </c>
      <c r="L10" s="83"/>
    </row>
    <row r="11" spans="2:12" x14ac:dyDescent="0.2">
      <c r="B11" s="13" t="s">
        <v>88</v>
      </c>
      <c r="C11" s="84">
        <f>Egenfinansieringsspecifikation!C12</f>
        <v>3100</v>
      </c>
      <c r="D11" s="116">
        <f>Egenfinansieringsspecifikation!D12</f>
        <v>3120</v>
      </c>
      <c r="E11" s="163">
        <f>-(C11-D11)/C11</f>
        <v>6.4516129032258064E-3</v>
      </c>
      <c r="F11" s="85"/>
      <c r="G11" s="85" t="s">
        <v>52</v>
      </c>
      <c r="H11" s="85"/>
      <c r="K11" s="119">
        <v>0</v>
      </c>
      <c r="L11" s="83"/>
    </row>
    <row r="12" spans="2:12" x14ac:dyDescent="0.2">
      <c r="B12" s="23" t="s">
        <v>41</v>
      </c>
      <c r="C12" s="84">
        <f>Egenfinansieringsspecifikation!C22</f>
        <v>10500</v>
      </c>
      <c r="D12" s="116">
        <f>Egenfinansieringsspecifikation!D22</f>
        <v>10465</v>
      </c>
      <c r="E12" s="163">
        <f>-(C12-D12)/C12</f>
        <v>-3.3333333333333335E-3</v>
      </c>
      <c r="F12" s="85"/>
      <c r="G12" s="86" t="s">
        <v>53</v>
      </c>
      <c r="H12" s="86"/>
      <c r="K12" s="117">
        <v>0</v>
      </c>
      <c r="L12" s="83"/>
    </row>
    <row r="13" spans="2:12" x14ac:dyDescent="0.2">
      <c r="B13" s="212" t="s">
        <v>68</v>
      </c>
      <c r="C13" s="168">
        <f>SUM(C11:C12)</f>
        <v>13600</v>
      </c>
      <c r="D13" s="168">
        <f>SUM(D11:D12)</f>
        <v>13585</v>
      </c>
      <c r="E13" s="169">
        <f>SUM(E11:E12)</f>
        <v>3.1182795698924729E-3</v>
      </c>
      <c r="F13" s="85"/>
      <c r="G13" s="85" t="s">
        <v>54</v>
      </c>
      <c r="H13" s="85"/>
      <c r="I13" s="180"/>
      <c r="J13" s="180"/>
      <c r="K13" s="15">
        <f>SUM(K9:K12)</f>
        <v>71500000</v>
      </c>
      <c r="L13" s="83"/>
    </row>
    <row r="14" spans="2:12" x14ac:dyDescent="0.2">
      <c r="B14" s="25"/>
      <c r="C14" s="84"/>
      <c r="D14" s="84"/>
      <c r="E14" s="163"/>
      <c r="F14" s="85"/>
      <c r="G14" s="85"/>
      <c r="H14" s="85"/>
      <c r="K14" s="15"/>
      <c r="L14" s="83"/>
    </row>
    <row r="15" spans="2:12" x14ac:dyDescent="0.2">
      <c r="B15" s="25"/>
      <c r="C15" s="84"/>
      <c r="D15" s="84"/>
      <c r="E15" s="163"/>
      <c r="F15" s="85"/>
      <c r="G15" s="192" t="s">
        <v>148</v>
      </c>
      <c r="H15" s="193"/>
      <c r="I15" s="194"/>
      <c r="K15" s="119">
        <f>61009000-3120000</f>
        <v>57889000</v>
      </c>
      <c r="L15" s="83"/>
    </row>
    <row r="16" spans="2:12" ht="15" x14ac:dyDescent="0.25">
      <c r="B16" s="79" t="s">
        <v>126</v>
      </c>
      <c r="C16" s="84"/>
      <c r="D16" s="84"/>
      <c r="E16" s="163"/>
      <c r="F16" s="85"/>
      <c r="G16" s="85" t="s">
        <v>144</v>
      </c>
      <c r="H16" s="85"/>
      <c r="K16" s="119">
        <v>1090000</v>
      </c>
      <c r="L16" s="83"/>
    </row>
    <row r="17" spans="2:12" x14ac:dyDescent="0.2">
      <c r="B17" s="83" t="s">
        <v>47</v>
      </c>
      <c r="C17" s="84">
        <v>750</v>
      </c>
      <c r="D17" s="119">
        <v>750</v>
      </c>
      <c r="E17" s="163"/>
      <c r="F17" s="85"/>
      <c r="G17" s="83" t="s">
        <v>4</v>
      </c>
      <c r="H17" s="83"/>
      <c r="K17" s="116">
        <f>990000</f>
        <v>990000</v>
      </c>
      <c r="L17" s="83"/>
    </row>
    <row r="18" spans="2:12" x14ac:dyDescent="0.2">
      <c r="B18" s="83" t="s">
        <v>49</v>
      </c>
      <c r="C18" s="15">
        <v>69000</v>
      </c>
      <c r="D18" s="119">
        <v>69000</v>
      </c>
      <c r="E18" s="163">
        <f>(C18-D18)/C18</f>
        <v>0</v>
      </c>
      <c r="F18" s="85"/>
      <c r="G18" s="83" t="s">
        <v>14</v>
      </c>
      <c r="H18" s="83"/>
      <c r="K18" s="116">
        <v>305000</v>
      </c>
      <c r="L18" s="83"/>
    </row>
    <row r="19" spans="2:12" x14ac:dyDescent="0.2">
      <c r="B19" s="83" t="s">
        <v>51</v>
      </c>
      <c r="C19" s="15">
        <v>0</v>
      </c>
      <c r="D19" s="119">
        <v>0</v>
      </c>
      <c r="E19" s="163"/>
      <c r="F19" s="83"/>
      <c r="G19" s="86" t="s">
        <v>55</v>
      </c>
      <c r="H19" s="86"/>
      <c r="K19" s="117">
        <v>4219000</v>
      </c>
      <c r="L19" s="83"/>
    </row>
    <row r="20" spans="2:12" x14ac:dyDescent="0.2">
      <c r="B20" s="86" t="s">
        <v>82</v>
      </c>
      <c r="C20" s="16"/>
      <c r="D20" s="117">
        <v>0</v>
      </c>
      <c r="E20" s="159"/>
      <c r="F20" s="83"/>
      <c r="G20" s="83" t="s">
        <v>56</v>
      </c>
      <c r="H20" s="83"/>
      <c r="I20" s="180"/>
      <c r="J20" s="180"/>
      <c r="K20" s="84">
        <f>SUM(K15:K19)</f>
        <v>64493000</v>
      </c>
      <c r="L20" s="83"/>
    </row>
    <row r="21" spans="2:12" x14ac:dyDescent="0.2">
      <c r="B21" s="82" t="s">
        <v>127</v>
      </c>
      <c r="C21" s="168">
        <f>SUM(C17:C20)</f>
        <v>69750</v>
      </c>
      <c r="D21" s="168">
        <f>SUM(D17:D20)</f>
        <v>69750</v>
      </c>
      <c r="E21" s="163">
        <f>-(C21-D21)/C21</f>
        <v>0</v>
      </c>
      <c r="F21" s="83"/>
      <c r="G21" s="86"/>
      <c r="H21" s="86"/>
      <c r="I21" s="181"/>
      <c r="J21" s="181"/>
      <c r="K21" s="86"/>
      <c r="L21" s="83"/>
    </row>
    <row r="22" spans="2:12" ht="13.5" thickBot="1" x14ac:dyDescent="0.25">
      <c r="B22" s="86"/>
      <c r="C22" s="16"/>
      <c r="D22" s="86"/>
      <c r="E22" s="159"/>
      <c r="F22" s="83"/>
      <c r="G22" s="82" t="s">
        <v>58</v>
      </c>
      <c r="H22" s="83"/>
      <c r="K22" s="88">
        <f>K13-K20</f>
        <v>7007000</v>
      </c>
      <c r="L22" s="83"/>
    </row>
    <row r="23" spans="2:12" ht="13.5" thickTop="1" x14ac:dyDescent="0.2">
      <c r="B23" s="191" t="s">
        <v>128</v>
      </c>
      <c r="C23" s="166">
        <f>C21+C11</f>
        <v>72850</v>
      </c>
      <c r="D23" s="166">
        <f>D21+D11</f>
        <v>72870</v>
      </c>
      <c r="E23" s="163">
        <f>-(C23-D23)/C23</f>
        <v>2.7453671928620452E-4</v>
      </c>
      <c r="F23" s="83"/>
      <c r="G23" s="83"/>
      <c r="H23" s="83"/>
      <c r="I23" s="83"/>
      <c r="J23" s="83"/>
      <c r="K23" s="83"/>
      <c r="L23" s="83"/>
    </row>
    <row r="24" spans="2:12" x14ac:dyDescent="0.2">
      <c r="B24" s="83"/>
      <c r="C24" s="84"/>
      <c r="D24" s="83"/>
      <c r="E24" s="163"/>
      <c r="F24" s="83"/>
      <c r="G24" s="83" t="s">
        <v>101</v>
      </c>
      <c r="H24" s="83"/>
      <c r="I24" s="83"/>
      <c r="J24" s="83"/>
      <c r="K24" s="119"/>
      <c r="L24" s="83"/>
    </row>
    <row r="25" spans="2:12" x14ac:dyDescent="0.2">
      <c r="B25" s="83"/>
      <c r="C25" s="84"/>
      <c r="D25" s="83"/>
      <c r="E25" s="163"/>
      <c r="F25" s="90"/>
    </row>
    <row r="26" spans="2:12" ht="15" x14ac:dyDescent="0.25">
      <c r="B26" s="79" t="s">
        <v>83</v>
      </c>
      <c r="C26" s="15"/>
      <c r="D26" s="83"/>
      <c r="E26" s="59"/>
      <c r="F26" s="90"/>
      <c r="G26" s="91" t="s">
        <v>60</v>
      </c>
      <c r="H26" s="86"/>
      <c r="I26" s="86"/>
      <c r="J26" s="83"/>
      <c r="K26" s="83"/>
      <c r="L26" s="83"/>
    </row>
    <row r="27" spans="2:12" x14ac:dyDescent="0.2">
      <c r="B27" s="83" t="s">
        <v>87</v>
      </c>
      <c r="C27" s="84">
        <f>'Sektor og Landespecifikation'!L32</f>
        <v>67600</v>
      </c>
      <c r="D27" s="118">
        <f>'Sektor og Landespecifikation'!M32</f>
        <v>67909</v>
      </c>
      <c r="E27" s="163">
        <f t="shared" ref="E27:E32" si="0">(C27-D27)/C27</f>
        <v>-4.5710059171597634E-3</v>
      </c>
      <c r="F27" s="83"/>
      <c r="G27" s="179"/>
      <c r="H27" s="85"/>
      <c r="I27" s="85"/>
      <c r="J27" s="83"/>
      <c r="K27" s="83"/>
      <c r="L27" s="83"/>
    </row>
    <row r="28" spans="2:12" x14ac:dyDescent="0.2">
      <c r="B28" s="85" t="s">
        <v>146</v>
      </c>
      <c r="C28" s="15">
        <f>0.02*(C27-C11)</f>
        <v>1290</v>
      </c>
      <c r="D28" s="119">
        <v>1090</v>
      </c>
      <c r="E28" s="163">
        <f t="shared" si="0"/>
        <v>0.15503875968992248</v>
      </c>
      <c r="F28" s="83"/>
      <c r="G28" s="83"/>
      <c r="H28" s="83"/>
      <c r="I28" s="83"/>
      <c r="J28" s="83"/>
      <c r="K28" s="83"/>
      <c r="L28" s="83"/>
    </row>
    <row r="29" spans="2:12" ht="12.75" customHeight="1" x14ac:dyDescent="0.2">
      <c r="B29" s="83" t="s">
        <v>4</v>
      </c>
      <c r="C29" s="15">
        <f>'Øvrige aktiviteter'!C10</f>
        <v>975</v>
      </c>
      <c r="D29" s="116">
        <f>'Øvrige aktiviteter'!D10</f>
        <v>990.03</v>
      </c>
      <c r="E29" s="163">
        <f t="shared" si="0"/>
        <v>-1.5415384615384588E-2</v>
      </c>
      <c r="F29" s="83"/>
      <c r="G29" s="107" t="s">
        <v>80</v>
      </c>
      <c r="H29" s="92" t="s">
        <v>61</v>
      </c>
      <c r="I29" s="93" t="s">
        <v>62</v>
      </c>
      <c r="J29" s="93" t="s">
        <v>63</v>
      </c>
      <c r="K29" s="94" t="s">
        <v>64</v>
      </c>
      <c r="L29" s="94" t="s">
        <v>65</v>
      </c>
    </row>
    <row r="30" spans="2:12" x14ac:dyDescent="0.2">
      <c r="B30" s="83" t="s">
        <v>14</v>
      </c>
      <c r="C30" s="15">
        <v>300</v>
      </c>
      <c r="D30" s="116">
        <v>305</v>
      </c>
      <c r="E30" s="163">
        <f t="shared" si="0"/>
        <v>-1.6666666666666666E-2</v>
      </c>
      <c r="F30" s="83"/>
      <c r="G30" s="95">
        <v>2016</v>
      </c>
      <c r="H30" s="96">
        <v>0</v>
      </c>
      <c r="I30" s="15">
        <v>69000000</v>
      </c>
      <c r="J30" s="87">
        <v>65000000</v>
      </c>
      <c r="K30" s="97">
        <f>H30+I30-J30</f>
        <v>4000000</v>
      </c>
      <c r="L30" s="98">
        <v>100000</v>
      </c>
    </row>
    <row r="31" spans="2:12" ht="12.75" customHeight="1" x14ac:dyDescent="0.2">
      <c r="B31" s="86" t="s">
        <v>110</v>
      </c>
      <c r="C31" s="254">
        <f>0.07*(SUM(C27:C30)-C11)</f>
        <v>4694.55</v>
      </c>
      <c r="D31" s="117">
        <f>0.07*(SUM(D27:D30)-D11)</f>
        <v>4702.1821</v>
      </c>
      <c r="E31" s="163">
        <f t="shared" si="0"/>
        <v>-1.6257362260493145E-3</v>
      </c>
      <c r="F31" s="83"/>
      <c r="G31" s="100">
        <v>2017</v>
      </c>
      <c r="H31" s="101"/>
      <c r="I31" s="15">
        <v>69000000</v>
      </c>
      <c r="J31" s="15">
        <v>73000000</v>
      </c>
      <c r="K31" s="102">
        <f t="shared" ref="K31:K32" si="1">H31+I31-J31</f>
        <v>-4000000</v>
      </c>
      <c r="L31" s="103">
        <v>50000</v>
      </c>
    </row>
    <row r="32" spans="2:12" x14ac:dyDescent="0.2">
      <c r="B32" s="82" t="s">
        <v>111</v>
      </c>
      <c r="C32" s="15">
        <f>SUM(C27:C31)</f>
        <v>74859.55</v>
      </c>
      <c r="D32" s="167">
        <f>SUM(D27:D31)</f>
        <v>74996.212100000004</v>
      </c>
      <c r="E32" s="169">
        <f t="shared" si="0"/>
        <v>-1.8255800362145026E-3</v>
      </c>
      <c r="F32" s="83"/>
      <c r="G32" s="104">
        <v>2018</v>
      </c>
      <c r="H32" s="105"/>
      <c r="I32" s="15">
        <v>69000000</v>
      </c>
      <c r="J32" s="16">
        <v>69000000</v>
      </c>
      <c r="K32" s="174">
        <f t="shared" si="1"/>
        <v>0</v>
      </c>
      <c r="L32" s="106">
        <v>0</v>
      </c>
    </row>
    <row r="33" spans="2:12" x14ac:dyDescent="0.2">
      <c r="B33" s="85"/>
      <c r="C33" s="84"/>
      <c r="D33" s="89"/>
      <c r="E33" s="163"/>
      <c r="F33" s="83"/>
      <c r="G33" s="176" t="s">
        <v>40</v>
      </c>
      <c r="H33" s="177">
        <f>SUM(H30:H32)</f>
        <v>0</v>
      </c>
      <c r="I33" s="178">
        <f>SUM(I30:I32)</f>
        <v>207000000</v>
      </c>
      <c r="J33" s="178">
        <f>SUM(J30:J32)</f>
        <v>207000000</v>
      </c>
      <c r="K33" s="175">
        <f>SUM(K30:K32)</f>
        <v>0</v>
      </c>
      <c r="L33" s="175">
        <f>SUM(L30:L32)</f>
        <v>150000</v>
      </c>
    </row>
    <row r="34" spans="2:12" x14ac:dyDescent="0.2">
      <c r="B34" s="86" t="s">
        <v>112</v>
      </c>
      <c r="C34" s="170">
        <f>C32-C11</f>
        <v>71759.55</v>
      </c>
      <c r="D34" s="171">
        <f>D32-D11</f>
        <v>71876.212100000004</v>
      </c>
      <c r="E34" s="59"/>
      <c r="F34" s="108"/>
      <c r="G34" s="108"/>
      <c r="H34" s="108"/>
      <c r="I34" s="108"/>
      <c r="J34" s="108"/>
      <c r="K34" s="108"/>
      <c r="L34" s="108"/>
    </row>
    <row r="35" spans="2:12" ht="13.5" thickBot="1" x14ac:dyDescent="0.25">
      <c r="B35" s="83" t="s">
        <v>57</v>
      </c>
      <c r="C35" s="172">
        <f>C21-C34</f>
        <v>-2009.5500000000029</v>
      </c>
      <c r="D35" s="173">
        <f>D21-D34</f>
        <v>-2126.2121000000043</v>
      </c>
      <c r="E35" s="59"/>
      <c r="F35" s="108"/>
      <c r="G35" s="108"/>
      <c r="H35" s="108"/>
      <c r="I35" s="108"/>
      <c r="J35" s="108"/>
      <c r="K35" s="108"/>
      <c r="L35" s="108"/>
    </row>
    <row r="36" spans="2:12" ht="13.5" thickTop="1" x14ac:dyDescent="0.2">
      <c r="B36" s="83"/>
      <c r="C36" s="15"/>
      <c r="D36" s="109"/>
      <c r="E36" s="59"/>
    </row>
    <row r="37" spans="2:12" ht="14.25" customHeight="1" thickBot="1" x14ac:dyDescent="0.3">
      <c r="B37" s="83" t="s">
        <v>59</v>
      </c>
      <c r="C37" s="78"/>
      <c r="D37" s="99">
        <f>D35</f>
        <v>-2126.2121000000043</v>
      </c>
      <c r="E37" s="164"/>
      <c r="G37" s="259" t="s">
        <v>134</v>
      </c>
      <c r="H37" s="259"/>
      <c r="I37" s="259"/>
      <c r="J37" s="259"/>
    </row>
    <row r="38" spans="2:12" ht="15.75" customHeight="1" thickTop="1" x14ac:dyDescent="0.25">
      <c r="B38" s="83"/>
      <c r="C38" s="78"/>
      <c r="D38" s="109"/>
      <c r="E38" s="162"/>
      <c r="G38" s="259"/>
      <c r="H38" s="259"/>
      <c r="I38" s="259"/>
      <c r="J38" s="259"/>
    </row>
    <row r="39" spans="2:12" ht="15" x14ac:dyDescent="0.25">
      <c r="B39" s="83"/>
      <c r="C39" s="78"/>
      <c r="D39" s="109"/>
      <c r="E39" s="162"/>
      <c r="G39" s="259"/>
      <c r="H39" s="259"/>
      <c r="I39" s="259"/>
      <c r="J39" s="259"/>
    </row>
    <row r="40" spans="2:12" ht="15" x14ac:dyDescent="0.25">
      <c r="B40" s="83"/>
      <c r="C40" s="78"/>
      <c r="D40" s="109"/>
      <c r="E40" s="162"/>
      <c r="G40" s="259"/>
      <c r="H40" s="259"/>
      <c r="I40" s="259"/>
      <c r="J40" s="259"/>
    </row>
    <row r="41" spans="2:12" ht="15" x14ac:dyDescent="0.25">
      <c r="B41" s="182" t="s">
        <v>147</v>
      </c>
      <c r="C41" s="183">
        <f>C37/C18</f>
        <v>0</v>
      </c>
      <c r="D41" s="184">
        <f>D37/D18</f>
        <v>-3.0814668115942093E-2</v>
      </c>
      <c r="E41" s="162"/>
      <c r="G41" s="259"/>
      <c r="H41" s="259"/>
      <c r="I41" s="259"/>
      <c r="J41" s="259"/>
    </row>
    <row r="42" spans="2:12" ht="15" x14ac:dyDescent="0.25">
      <c r="B42" s="195" t="s">
        <v>90</v>
      </c>
      <c r="C42" s="183">
        <f>C13/(C27-C11)</f>
        <v>0.21085271317829457</v>
      </c>
      <c r="D42" s="184">
        <f>D13/(D27-D11)</f>
        <v>0.20968065566685704</v>
      </c>
      <c r="E42" s="162"/>
      <c r="G42" s="259"/>
      <c r="H42" s="259"/>
      <c r="I42" s="259"/>
      <c r="J42" s="259"/>
    </row>
    <row r="43" spans="2:12" ht="17.25" customHeight="1" x14ac:dyDescent="0.25">
      <c r="B43" s="182" t="s">
        <v>88</v>
      </c>
      <c r="C43" s="183">
        <f>C11/(C27-C11)</f>
        <v>4.8062015503875968E-2</v>
      </c>
      <c r="D43" s="184">
        <f>D11/(D27-D11)</f>
        <v>4.8156322832579604E-2</v>
      </c>
      <c r="E43" s="162"/>
      <c r="G43" s="259"/>
      <c r="H43" s="259"/>
      <c r="I43" s="259"/>
      <c r="J43" s="259"/>
    </row>
    <row r="44" spans="2:12" x14ac:dyDescent="0.2">
      <c r="B44" s="182" t="s">
        <v>145</v>
      </c>
      <c r="C44" s="183">
        <f>C28/(C27-C11)</f>
        <v>0.02</v>
      </c>
      <c r="D44" s="184">
        <f>D28/(D27-D11)</f>
        <v>1.6823843553689669E-2</v>
      </c>
      <c r="G44" s="259"/>
      <c r="H44" s="259"/>
      <c r="I44" s="259"/>
      <c r="J44" s="259"/>
    </row>
    <row r="45" spans="2:12" x14ac:dyDescent="0.2">
      <c r="B45" s="195" t="s">
        <v>105</v>
      </c>
      <c r="C45" s="183">
        <f>C31/(SUM(C27:C30)-C11)</f>
        <v>7.0000000000000007E-2</v>
      </c>
      <c r="D45" s="184">
        <f>D31/(SUM(D27:D30)-D11)</f>
        <v>7.0000000000000007E-2</v>
      </c>
      <c r="G45" s="259"/>
      <c r="H45" s="259"/>
      <c r="I45" s="259"/>
      <c r="J45" s="259"/>
    </row>
    <row r="46" spans="2:12" ht="12.75" customHeight="1" x14ac:dyDescent="0.2">
      <c r="B46" s="182" t="s">
        <v>104</v>
      </c>
      <c r="C46" s="183">
        <f>'Sektor og Landespecifikation'!L7/('Sektor og Landespecifikation'!L7+'Sektor og Landespecifikation'!L13)</f>
        <v>0.80101010101010106</v>
      </c>
      <c r="D46" s="184">
        <f>'Sektor og Landespecifikation'!M7/('Sektor og Landespecifikation'!M7+'Sektor og Landespecifikation'!M13)</f>
        <v>0.79697654422204001</v>
      </c>
      <c r="G46" s="259"/>
      <c r="H46" s="259"/>
      <c r="I46" s="259"/>
      <c r="J46" s="259"/>
    </row>
    <row r="47" spans="2:12" ht="12.75" customHeight="1" x14ac:dyDescent="0.2">
      <c r="B47" s="195" t="s">
        <v>152</v>
      </c>
      <c r="C47" s="183">
        <f>'Sektor og Landespecifikation'!L23/(C32-C11)</f>
        <v>4.877399593503582E-2</v>
      </c>
      <c r="D47" s="184">
        <f>'Sektor og Landespecifikation'!M23/(D32-D11)</f>
        <v>4.7999190541650701E-2</v>
      </c>
    </row>
    <row r="48" spans="2:12" x14ac:dyDescent="0.2">
      <c r="B48" s="182" t="s">
        <v>158</v>
      </c>
      <c r="C48" s="183">
        <f>'Sektor og Landespecifikation'!L26/(C32-C11)</f>
        <v>4.877399593503582E-2</v>
      </c>
      <c r="D48" s="184">
        <f>'Sektor og Landespecifikation'!M26/(D32-D11)</f>
        <v>4.7999190541650701E-2</v>
      </c>
    </row>
    <row r="49" spans="2:4" x14ac:dyDescent="0.2">
      <c r="B49" s="195" t="s">
        <v>159</v>
      </c>
      <c r="C49" s="183">
        <f>'Sektor og Landespecifikation'!L29/(C32-C11)</f>
        <v>4.877399593503582E-2</v>
      </c>
      <c r="D49" s="184">
        <f>'Sektor og Landespecifikation'!M29/(D32-D11)</f>
        <v>4.7999190541650701E-2</v>
      </c>
    </row>
    <row r="50" spans="2:4" x14ac:dyDescent="0.2">
      <c r="C50"/>
    </row>
  </sheetData>
  <mergeCells count="2">
    <mergeCell ref="E6:E7"/>
    <mergeCell ref="G37:J46"/>
  </mergeCells>
  <pageMargins left="0.7" right="0.7" top="0.75" bottom="0.75" header="0.3" footer="0.3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showGridLines="0" zoomScaleNormal="100" workbookViewId="0">
      <selection activeCell="D22" sqref="D22:D23"/>
    </sheetView>
  </sheetViews>
  <sheetFormatPr defaultRowHeight="12.75" x14ac:dyDescent="0.2"/>
  <cols>
    <col min="1" max="1" width="29.140625" style="10" customWidth="1"/>
    <col min="2" max="2" width="8.85546875" style="10" customWidth="1"/>
    <col min="3" max="3" width="13.140625" style="10" customWidth="1"/>
    <col min="4" max="4" width="13.5703125" style="10" customWidth="1"/>
    <col min="5" max="5" width="2.7109375" style="10" customWidth="1"/>
    <col min="6" max="7" width="13.5703125" style="10" customWidth="1"/>
    <col min="8" max="8" width="7.42578125" style="10" customWidth="1"/>
    <col min="9" max="10" width="9.140625" style="10"/>
    <col min="11" max="11" width="11.5703125" style="10" bestFit="1" customWidth="1"/>
    <col min="12" max="12" width="9.140625" style="10"/>
    <col min="13" max="13" width="11.5703125" style="10" bestFit="1" customWidth="1"/>
    <col min="14" max="16384" width="9.140625" style="10"/>
  </cols>
  <sheetData>
    <row r="1" spans="1:8" x14ac:dyDescent="0.2">
      <c r="C1" s="9"/>
      <c r="D1" s="9"/>
      <c r="E1" s="9"/>
      <c r="F1" s="9"/>
      <c r="H1" s="56" t="s">
        <v>29</v>
      </c>
    </row>
    <row r="2" spans="1:8" x14ac:dyDescent="0.2">
      <c r="A2" s="9"/>
      <c r="B2" s="9"/>
      <c r="C2" s="9"/>
      <c r="D2" s="9"/>
      <c r="E2" s="9"/>
      <c r="F2" s="9"/>
    </row>
    <row r="3" spans="1:8" x14ac:dyDescent="0.2">
      <c r="A3" s="11" t="s">
        <v>24</v>
      </c>
      <c r="C3" s="12"/>
      <c r="D3" s="12"/>
      <c r="E3" s="12"/>
      <c r="F3" s="9"/>
      <c r="G3" s="9"/>
    </row>
    <row r="4" spans="1:8" x14ac:dyDescent="0.2">
      <c r="A4" s="9"/>
      <c r="B4" s="9"/>
      <c r="C4" s="9"/>
      <c r="D4" s="9"/>
      <c r="E4" s="9"/>
      <c r="F4" s="9"/>
      <c r="G4" s="9"/>
    </row>
    <row r="5" spans="1:8" x14ac:dyDescent="0.2">
      <c r="A5" s="13" t="s">
        <v>0</v>
      </c>
      <c r="B5" s="13"/>
      <c r="C5" s="13"/>
      <c r="D5" s="13"/>
      <c r="E5" s="13"/>
      <c r="F5" s="14"/>
      <c r="G5" s="13"/>
    </row>
    <row r="6" spans="1:8" x14ac:dyDescent="0.2">
      <c r="A6" s="13" t="s">
        <v>25</v>
      </c>
      <c r="B6" s="13"/>
      <c r="C6" s="13"/>
      <c r="D6" s="13"/>
      <c r="E6" s="13"/>
      <c r="F6" s="14"/>
      <c r="G6" s="13"/>
    </row>
    <row r="7" spans="1:8" x14ac:dyDescent="0.2">
      <c r="A7" s="13"/>
      <c r="B7" s="13"/>
      <c r="C7" s="13"/>
      <c r="D7" s="13"/>
      <c r="E7" s="13"/>
      <c r="F7" s="13"/>
      <c r="G7" s="13"/>
    </row>
    <row r="8" spans="1:8" x14ac:dyDescent="0.2">
      <c r="A8" s="13"/>
      <c r="B8" s="13"/>
      <c r="C8" s="13"/>
      <c r="D8" s="13"/>
      <c r="E8" s="13"/>
      <c r="F8" s="13"/>
      <c r="G8" s="13"/>
    </row>
    <row r="9" spans="1:8" x14ac:dyDescent="0.2">
      <c r="A9" s="11" t="s">
        <v>23</v>
      </c>
      <c r="B9" s="13"/>
      <c r="C9" s="13"/>
      <c r="D9" s="13"/>
      <c r="E9" s="13"/>
      <c r="F9" s="13"/>
      <c r="G9" s="12"/>
    </row>
    <row r="10" spans="1:8" x14ac:dyDescent="0.2">
      <c r="A10" s="13"/>
      <c r="B10" s="13"/>
      <c r="C10" s="13"/>
      <c r="D10" s="13"/>
      <c r="E10" s="13"/>
      <c r="F10" s="13"/>
      <c r="G10" s="13"/>
    </row>
    <row r="11" spans="1:8" x14ac:dyDescent="0.2">
      <c r="A11" s="13" t="s">
        <v>11</v>
      </c>
      <c r="B11" s="13"/>
      <c r="C11" s="18">
        <v>1000000</v>
      </c>
      <c r="D11" s="13"/>
      <c r="E11" s="13"/>
      <c r="G11" s="13"/>
    </row>
    <row r="12" spans="1:8" x14ac:dyDescent="0.2">
      <c r="A12" s="13" t="s">
        <v>8</v>
      </c>
      <c r="B12" s="13"/>
      <c r="C12" s="18">
        <v>225000</v>
      </c>
      <c r="D12" s="13"/>
      <c r="E12" s="13"/>
      <c r="G12" s="13"/>
    </row>
    <row r="13" spans="1:8" x14ac:dyDescent="0.2">
      <c r="A13" s="13" t="s">
        <v>30</v>
      </c>
      <c r="B13" s="13"/>
      <c r="C13" s="20">
        <v>80000000</v>
      </c>
      <c r="D13" s="13"/>
      <c r="E13" s="13"/>
      <c r="G13" s="13"/>
    </row>
    <row r="14" spans="1:8" x14ac:dyDescent="0.2">
      <c r="A14" s="13" t="s">
        <v>6</v>
      </c>
      <c r="B14" s="13"/>
      <c r="C14" s="15">
        <f>SUM(C11:C13)</f>
        <v>81225000</v>
      </c>
      <c r="D14" s="13"/>
      <c r="E14" s="13"/>
      <c r="G14" s="13"/>
    </row>
    <row r="15" spans="1:8" x14ac:dyDescent="0.2">
      <c r="A15" s="13"/>
      <c r="B15" s="13"/>
      <c r="C15" s="15"/>
      <c r="D15" s="13"/>
      <c r="E15" s="13"/>
      <c r="G15" s="13"/>
    </row>
    <row r="16" spans="1:8" x14ac:dyDescent="0.2">
      <c r="A16" s="13" t="s">
        <v>9</v>
      </c>
      <c r="B16" s="13"/>
      <c r="C16" s="18">
        <v>-78545313</v>
      </c>
      <c r="D16" s="13"/>
      <c r="E16" s="13"/>
      <c r="G16" s="13"/>
    </row>
    <row r="17" spans="1:11" ht="13.5" thickBot="1" x14ac:dyDescent="0.25">
      <c r="A17" s="13" t="s">
        <v>10</v>
      </c>
      <c r="B17" s="13"/>
      <c r="C17" s="17">
        <f>SUM(C14:C16)</f>
        <v>2679687</v>
      </c>
      <c r="D17" s="13"/>
      <c r="E17" s="13"/>
      <c r="G17" s="13"/>
    </row>
    <row r="18" spans="1:11" x14ac:dyDescent="0.2">
      <c r="A18" s="13"/>
      <c r="B18" s="13"/>
      <c r="C18" s="13"/>
      <c r="D18" s="13"/>
      <c r="E18" s="13"/>
      <c r="F18" s="260" t="s">
        <v>35</v>
      </c>
      <c r="G18" s="13"/>
    </row>
    <row r="19" spans="1:11" x14ac:dyDescent="0.2">
      <c r="A19" s="13"/>
      <c r="B19" s="13"/>
      <c r="C19" s="13"/>
      <c r="D19" s="13"/>
      <c r="E19" s="13"/>
      <c r="F19" s="260"/>
      <c r="G19" s="13"/>
      <c r="H19" s="9"/>
    </row>
    <row r="20" spans="1:11" x14ac:dyDescent="0.2">
      <c r="A20" s="11" t="s">
        <v>31</v>
      </c>
      <c r="B20" s="13"/>
      <c r="C20" s="13"/>
      <c r="D20" s="13"/>
      <c r="E20" s="13"/>
      <c r="F20" s="260"/>
      <c r="G20" s="13"/>
      <c r="H20" s="9"/>
    </row>
    <row r="21" spans="1:11" x14ac:dyDescent="0.2">
      <c r="A21" s="13"/>
      <c r="B21" s="13"/>
      <c r="C21" s="13"/>
      <c r="D21" s="13"/>
      <c r="E21" s="13"/>
      <c r="F21" s="260"/>
      <c r="G21" s="13"/>
      <c r="H21" s="9"/>
    </row>
    <row r="22" spans="1:11" x14ac:dyDescent="0.2">
      <c r="A22" s="13" t="s">
        <v>32</v>
      </c>
      <c r="B22" s="13"/>
      <c r="D22" s="18">
        <v>3510000</v>
      </c>
      <c r="F22" s="59">
        <f>D22/D29</f>
        <v>4.9626556626728838E-2</v>
      </c>
      <c r="G22" s="13"/>
      <c r="H22" s="9"/>
    </row>
    <row r="23" spans="1:11" x14ac:dyDescent="0.2">
      <c r="A23" s="13" t="s">
        <v>33</v>
      </c>
      <c r="B23" s="13"/>
      <c r="D23" s="58">
        <v>10600000</v>
      </c>
      <c r="F23" s="59">
        <f>D23/D29</f>
        <v>0.14986937328869676</v>
      </c>
      <c r="G23" s="13"/>
      <c r="H23" s="9"/>
    </row>
    <row r="24" spans="1:11" x14ac:dyDescent="0.2">
      <c r="A24" s="13"/>
      <c r="B24" s="13"/>
      <c r="C24" s="13"/>
      <c r="D24" s="13"/>
      <c r="E24" s="13"/>
      <c r="F24" s="13"/>
      <c r="G24" s="13"/>
      <c r="H24" s="9"/>
    </row>
    <row r="25" spans="1:11" x14ac:dyDescent="0.2">
      <c r="A25" s="13"/>
      <c r="B25" s="13"/>
      <c r="C25" s="13"/>
      <c r="D25" s="13"/>
      <c r="E25" s="13"/>
      <c r="F25" s="13"/>
      <c r="G25" s="13"/>
    </row>
    <row r="26" spans="1:11" x14ac:dyDescent="0.2">
      <c r="A26" s="11" t="s">
        <v>22</v>
      </c>
      <c r="B26" s="13"/>
      <c r="C26" s="13"/>
      <c r="D26" s="13"/>
      <c r="E26" s="13"/>
      <c r="F26" s="13"/>
      <c r="G26" s="13"/>
    </row>
    <row r="27" spans="1:11" ht="25.5" x14ac:dyDescent="0.2">
      <c r="B27" s="13"/>
      <c r="C27" s="26"/>
      <c r="D27" s="52" t="s">
        <v>34</v>
      </c>
      <c r="E27" s="26"/>
      <c r="F27" s="27" t="s">
        <v>13</v>
      </c>
      <c r="G27" s="28" t="s">
        <v>12</v>
      </c>
      <c r="H27" s="52" t="s">
        <v>20</v>
      </c>
    </row>
    <row r="28" spans="1:11" x14ac:dyDescent="0.2">
      <c r="A28" s="14"/>
      <c r="B28" s="14"/>
      <c r="C28" s="15"/>
      <c r="D28" s="15"/>
      <c r="E28" s="15"/>
      <c r="F28" s="18"/>
      <c r="G28" s="29"/>
      <c r="H28" s="15"/>
    </row>
    <row r="29" spans="1:11" x14ac:dyDescent="0.2">
      <c r="A29" s="13" t="s">
        <v>36</v>
      </c>
      <c r="B29" s="13"/>
      <c r="C29" s="57"/>
      <c r="D29" s="18">
        <v>70728260</v>
      </c>
      <c r="E29" s="15"/>
      <c r="F29" s="18">
        <f>SUM(D29)+D22</f>
        <v>74238260</v>
      </c>
      <c r="G29" s="29">
        <v>75000000</v>
      </c>
      <c r="H29" s="53">
        <f>(F29-G29)/G29</f>
        <v>-1.0156533333333334E-2</v>
      </c>
      <c r="K29" s="19"/>
    </row>
    <row r="30" spans="1:11" x14ac:dyDescent="0.2">
      <c r="A30" s="13" t="s">
        <v>21</v>
      </c>
      <c r="B30" s="13"/>
      <c r="C30" s="15"/>
      <c r="D30" s="18">
        <f>D29*0.02</f>
        <v>1414565.2</v>
      </c>
      <c r="E30" s="15"/>
      <c r="F30" s="18">
        <f>SUM(C30:D30)</f>
        <v>1414565.2</v>
      </c>
      <c r="G30" s="29">
        <v>1440000</v>
      </c>
      <c r="H30" s="53">
        <f t="shared" ref="H30:H36" si="0">(F30-G30)/G30</f>
        <v>-1.7663055555555588E-2</v>
      </c>
      <c r="K30" s="19"/>
    </row>
    <row r="31" spans="1:11" x14ac:dyDescent="0.2">
      <c r="A31" s="13" t="s">
        <v>4</v>
      </c>
      <c r="B31" s="13"/>
      <c r="C31" s="15"/>
      <c r="D31" s="18">
        <v>959030</v>
      </c>
      <c r="E31" s="15"/>
      <c r="F31" s="18">
        <f>SUM(C31:D31)</f>
        <v>959030</v>
      </c>
      <c r="G31" s="29">
        <v>950000</v>
      </c>
      <c r="H31" s="53">
        <f t="shared" si="0"/>
        <v>9.5052631578947371E-3</v>
      </c>
    </row>
    <row r="32" spans="1:11" x14ac:dyDescent="0.2">
      <c r="A32" s="13" t="s">
        <v>14</v>
      </c>
      <c r="B32" s="13"/>
      <c r="C32" s="15"/>
      <c r="D32" s="20">
        <v>304979</v>
      </c>
      <c r="E32" s="16"/>
      <c r="F32" s="20">
        <f>SUM(C32:D32)</f>
        <v>304979</v>
      </c>
      <c r="G32" s="30">
        <v>300000</v>
      </c>
      <c r="H32" s="54">
        <f t="shared" si="0"/>
        <v>1.6596666666666666E-2</v>
      </c>
    </row>
    <row r="33" spans="1:13" x14ac:dyDescent="0.2">
      <c r="A33" s="13" t="s">
        <v>15</v>
      </c>
      <c r="B33" s="13"/>
      <c r="C33" s="15"/>
      <c r="D33" s="15">
        <f>SUM(D29:D32)</f>
        <v>73406834.200000003</v>
      </c>
      <c r="E33" s="15"/>
      <c r="F33" s="15">
        <f>SUM(F29:F32)</f>
        <v>76916834.200000003</v>
      </c>
      <c r="G33" s="15">
        <f>SUM(G29:G32)</f>
        <v>77690000</v>
      </c>
      <c r="H33" s="53">
        <f>(F33-G33)/G33</f>
        <v>-9.9519346119191273E-3</v>
      </c>
    </row>
    <row r="34" spans="1:13" x14ac:dyDescent="0.2">
      <c r="A34" s="13"/>
      <c r="B34" s="13"/>
      <c r="C34" s="15"/>
      <c r="D34" s="15"/>
      <c r="E34" s="15"/>
      <c r="F34" s="15"/>
      <c r="G34" s="15"/>
      <c r="H34" s="53"/>
    </row>
    <row r="35" spans="1:13" x14ac:dyDescent="0.2">
      <c r="A35" s="13" t="s">
        <v>37</v>
      </c>
      <c r="B35" s="13"/>
      <c r="C35" s="15"/>
      <c r="D35" s="15">
        <f>D33*7%</f>
        <v>5138478.3940000003</v>
      </c>
      <c r="E35" s="15"/>
      <c r="F35" s="15">
        <f>D35</f>
        <v>5138478.3940000003</v>
      </c>
      <c r="G35" s="16">
        <f>(G33/107)*7</f>
        <v>5082523.3644859809</v>
      </c>
      <c r="H35" s="54"/>
      <c r="M35" s="19"/>
    </row>
    <row r="36" spans="1:13" ht="13.5" thickBot="1" x14ac:dyDescent="0.25">
      <c r="A36" s="13" t="s">
        <v>5</v>
      </c>
      <c r="B36" s="13"/>
      <c r="C36" s="15"/>
      <c r="D36" s="17">
        <f>SUM(D33:D35)</f>
        <v>78545312.593999997</v>
      </c>
      <c r="E36" s="17"/>
      <c r="F36" s="17">
        <f>SUM(F33:F35)</f>
        <v>82055312.593999997</v>
      </c>
      <c r="G36" s="17">
        <f>SUM(G33:G35)</f>
        <v>82772523.364485979</v>
      </c>
      <c r="H36" s="55">
        <f t="shared" si="0"/>
        <v>-8.6648411976975644E-3</v>
      </c>
    </row>
    <row r="37" spans="1:13" x14ac:dyDescent="0.2">
      <c r="A37" s="13"/>
      <c r="B37" s="13"/>
      <c r="C37" s="13"/>
      <c r="D37" s="13"/>
      <c r="E37" s="13"/>
      <c r="F37" s="13"/>
      <c r="G37" s="13"/>
    </row>
    <row r="38" spans="1:13" x14ac:dyDescent="0.2">
      <c r="A38" s="13"/>
      <c r="B38" s="13"/>
      <c r="C38" s="13"/>
      <c r="D38" s="13"/>
      <c r="E38" s="13"/>
      <c r="F38" s="13"/>
      <c r="G38" s="60"/>
    </row>
    <row r="39" spans="1:13" x14ac:dyDescent="0.2">
      <c r="A39" s="13"/>
      <c r="B39" s="13"/>
      <c r="C39" s="13"/>
      <c r="D39" s="13"/>
      <c r="E39" s="13"/>
      <c r="F39" s="13"/>
      <c r="G39" s="13"/>
    </row>
    <row r="40" spans="1:13" x14ac:dyDescent="0.2">
      <c r="A40" s="13"/>
      <c r="B40" s="13"/>
      <c r="C40" s="13"/>
      <c r="D40" s="13"/>
      <c r="E40" s="13"/>
      <c r="F40" s="13"/>
      <c r="G40" s="13"/>
    </row>
    <row r="41" spans="1:13" x14ac:dyDescent="0.2">
      <c r="A41" s="14"/>
      <c r="B41" s="13"/>
      <c r="C41" s="13"/>
      <c r="D41" s="13"/>
      <c r="E41" s="13"/>
      <c r="F41" s="13"/>
      <c r="G41" s="13"/>
    </row>
    <row r="42" spans="1:13" x14ac:dyDescent="0.2">
      <c r="A42" s="13"/>
      <c r="B42" s="13"/>
      <c r="C42" s="13"/>
      <c r="D42" s="13"/>
      <c r="E42" s="13"/>
      <c r="F42" s="13"/>
      <c r="G42" s="13"/>
    </row>
    <row r="43" spans="1:13" x14ac:dyDescent="0.2">
      <c r="A43" s="14"/>
      <c r="B43" s="13"/>
      <c r="C43" s="13"/>
      <c r="D43" s="13"/>
      <c r="E43" s="13"/>
      <c r="F43" s="14"/>
      <c r="G43" s="14"/>
    </row>
    <row r="44" spans="1:13" x14ac:dyDescent="0.2">
      <c r="A44" s="14"/>
      <c r="B44" s="11"/>
      <c r="C44" s="13"/>
      <c r="D44" s="13"/>
      <c r="E44" s="13"/>
      <c r="F44" s="14"/>
      <c r="G44" s="14"/>
    </row>
    <row r="45" spans="1:13" x14ac:dyDescent="0.2">
      <c r="A45" s="14"/>
      <c r="B45" s="21"/>
      <c r="C45" s="13"/>
      <c r="D45" s="13"/>
      <c r="E45" s="13"/>
      <c r="F45" s="14"/>
      <c r="G45" s="14"/>
    </row>
    <row r="46" spans="1:13" x14ac:dyDescent="0.2">
      <c r="A46" s="14"/>
      <c r="B46" s="21"/>
      <c r="C46" s="13"/>
      <c r="D46" s="13"/>
      <c r="E46" s="13"/>
      <c r="F46" s="14"/>
      <c r="G46" s="14"/>
    </row>
    <row r="47" spans="1:13" x14ac:dyDescent="0.2">
      <c r="A47" s="14"/>
      <c r="B47" s="21"/>
      <c r="C47" s="13"/>
      <c r="D47" s="13"/>
      <c r="E47" s="13"/>
      <c r="F47" s="14"/>
      <c r="G47" s="14"/>
    </row>
    <row r="48" spans="1:13" x14ac:dyDescent="0.2">
      <c r="A48" s="14"/>
      <c r="B48" s="21"/>
      <c r="C48" s="13"/>
      <c r="D48" s="13"/>
      <c r="E48" s="13"/>
      <c r="F48" s="14"/>
      <c r="G48" s="14"/>
    </row>
    <row r="49" spans="1:7" x14ac:dyDescent="0.2">
      <c r="A49" s="14"/>
      <c r="B49" s="13"/>
      <c r="C49" s="13"/>
      <c r="D49" s="13"/>
      <c r="E49" s="13"/>
      <c r="F49" s="14"/>
      <c r="G49" s="14"/>
    </row>
    <row r="50" spans="1:7" x14ac:dyDescent="0.2">
      <c r="A50" s="14"/>
      <c r="B50" s="14"/>
      <c r="C50" s="14"/>
      <c r="D50" s="14"/>
      <c r="E50" s="14"/>
      <c r="F50" s="14"/>
      <c r="G50" s="14"/>
    </row>
    <row r="51" spans="1:7" x14ac:dyDescent="0.2">
      <c r="A51" s="14"/>
      <c r="B51" s="14"/>
      <c r="C51" s="14"/>
      <c r="D51" s="14"/>
      <c r="E51" s="14"/>
      <c r="F51" s="14"/>
      <c r="G51" s="14"/>
    </row>
  </sheetData>
  <mergeCells count="1">
    <mergeCell ref="F18:F21"/>
  </mergeCells>
  <phoneticPr fontId="0" type="noConversion"/>
  <pageMargins left="0.7" right="0.7" top="0.75" bottom="0.75" header="0.3" footer="0.3"/>
  <pageSetup paperSize="9" scale="86" orientation="portrait" r:id="rId1"/>
  <headerFooter alignWithMargins="0">
    <oddFooter>&amp;C&amp;"Garamond,Normal"____________________________________________________________________________________
Administrative retningslinier for rammeorganisationer (bilag 2)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9"/>
  <sheetViews>
    <sheetView showGridLines="0" zoomScale="120" zoomScaleNormal="120" workbookViewId="0">
      <pane ySplit="6" topLeftCell="A7" activePane="bottomLeft" state="frozen"/>
      <selection pane="bottomLeft" activeCell="M32" sqref="M32"/>
    </sheetView>
  </sheetViews>
  <sheetFormatPr defaultRowHeight="12.75" x14ac:dyDescent="0.2"/>
  <cols>
    <col min="1" max="1" width="2.7109375" style="1" customWidth="1"/>
    <col min="2" max="2" width="4.140625" style="1" customWidth="1"/>
    <col min="3" max="3" width="15.7109375" style="1" customWidth="1"/>
    <col min="4" max="5" width="11.28515625" style="1" customWidth="1"/>
    <col min="6" max="11" width="14.85546875" style="1" bestFit="1" customWidth="1"/>
    <col min="12" max="13" width="9.5703125" style="1" customWidth="1"/>
    <col min="14" max="14" width="6.42578125" style="1" customWidth="1"/>
    <col min="15" max="15" width="5.85546875" style="1" customWidth="1"/>
    <col min="16" max="16" width="14.85546875" style="1" customWidth="1"/>
    <col min="17" max="17" width="15.42578125" style="1" customWidth="1"/>
    <col min="18" max="18" width="14.140625" style="1" customWidth="1"/>
    <col min="19" max="19" width="5.42578125" style="151" customWidth="1"/>
    <col min="20" max="16384" width="9.140625" style="1"/>
  </cols>
  <sheetData>
    <row r="1" spans="1:22" x14ac:dyDescent="0.2">
      <c r="A1" s="31" t="s">
        <v>106</v>
      </c>
      <c r="B1" s="2"/>
      <c r="C1" s="2"/>
      <c r="O1" s="56"/>
      <c r="P1" s="56"/>
      <c r="Q1" s="56"/>
    </row>
    <row r="2" spans="1:22" x14ac:dyDescent="0.2">
      <c r="A2" s="13" t="s">
        <v>46</v>
      </c>
      <c r="B2" s="2"/>
      <c r="C2" s="2"/>
      <c r="H2" s="121"/>
      <c r="O2" s="8"/>
      <c r="P2" s="8"/>
      <c r="Q2" s="8"/>
      <c r="R2" s="156"/>
    </row>
    <row r="3" spans="1:22" ht="11.25" customHeight="1" x14ac:dyDescent="0.2">
      <c r="A3" s="1" t="s">
        <v>84</v>
      </c>
      <c r="D3" s="31"/>
      <c r="R3" s="156"/>
    </row>
    <row r="4" spans="1:22" ht="18.75" customHeight="1" x14ac:dyDescent="0.25">
      <c r="B4" s="131"/>
      <c r="C4" s="198"/>
      <c r="D4" s="263" t="s">
        <v>100</v>
      </c>
      <c r="E4" s="263"/>
      <c r="F4" s="263"/>
      <c r="G4" s="263"/>
      <c r="H4" s="263"/>
      <c r="I4" s="263"/>
      <c r="J4" s="263"/>
      <c r="K4" s="263"/>
      <c r="L4" s="263"/>
      <c r="M4" s="263"/>
      <c r="N4" s="121"/>
      <c r="O4" s="121"/>
      <c r="P4" s="121"/>
      <c r="Q4" s="121"/>
      <c r="R4" s="261" t="s">
        <v>71</v>
      </c>
    </row>
    <row r="5" spans="1:22" ht="17.25" customHeight="1" x14ac:dyDescent="0.2">
      <c r="A5" s="131"/>
      <c r="B5" s="131"/>
      <c r="C5" s="131"/>
      <c r="D5" s="264" t="s">
        <v>91</v>
      </c>
      <c r="E5" s="264"/>
      <c r="F5" s="264" t="s">
        <v>97</v>
      </c>
      <c r="G5" s="264"/>
      <c r="H5" s="264" t="s">
        <v>98</v>
      </c>
      <c r="I5" s="264"/>
      <c r="J5" s="264" t="s">
        <v>99</v>
      </c>
      <c r="K5" s="264"/>
      <c r="L5" s="265" t="s">
        <v>15</v>
      </c>
      <c r="M5" s="265"/>
      <c r="N5" s="262" t="s">
        <v>19</v>
      </c>
      <c r="O5" s="262"/>
      <c r="P5" s="261" t="s">
        <v>141</v>
      </c>
      <c r="Q5" s="261" t="s">
        <v>142</v>
      </c>
      <c r="R5" s="261"/>
    </row>
    <row r="6" spans="1:22" ht="31.5" customHeight="1" x14ac:dyDescent="0.2">
      <c r="A6" s="37" t="s">
        <v>26</v>
      </c>
      <c r="B6" s="32"/>
      <c r="C6" s="32"/>
      <c r="D6" s="110" t="s">
        <v>16</v>
      </c>
      <c r="E6" s="110" t="s">
        <v>18</v>
      </c>
      <c r="F6" s="110" t="s">
        <v>16</v>
      </c>
      <c r="G6" s="110" t="s">
        <v>18</v>
      </c>
      <c r="H6" s="110" t="s">
        <v>16</v>
      </c>
      <c r="I6" s="110" t="s">
        <v>18</v>
      </c>
      <c r="J6" s="110" t="s">
        <v>16</v>
      </c>
      <c r="K6" s="110" t="s">
        <v>18</v>
      </c>
      <c r="L6" s="33" t="s">
        <v>16</v>
      </c>
      <c r="M6" s="33" t="s">
        <v>18</v>
      </c>
      <c r="N6" s="123" t="s">
        <v>77</v>
      </c>
      <c r="O6" s="124" t="s">
        <v>78</v>
      </c>
      <c r="P6" s="261"/>
      <c r="Q6" s="261"/>
      <c r="R6" s="261"/>
      <c r="S6" s="151" t="s">
        <v>78</v>
      </c>
    </row>
    <row r="7" spans="1:22" s="22" customFormat="1" ht="13.5" thickBot="1" x14ac:dyDescent="0.25">
      <c r="A7" s="45" t="s">
        <v>95</v>
      </c>
      <c r="B7" s="46"/>
      <c r="C7" s="46"/>
      <c r="D7" s="111">
        <f t="shared" ref="D7:M7" si="0">SUM(D8:D11)</f>
        <v>4800</v>
      </c>
      <c r="E7" s="111">
        <f t="shared" si="0"/>
        <v>4911</v>
      </c>
      <c r="F7" s="111">
        <f t="shared" si="0"/>
        <v>16550</v>
      </c>
      <c r="G7" s="111">
        <f t="shared" si="0"/>
        <v>16607</v>
      </c>
      <c r="H7" s="111">
        <f t="shared" si="0"/>
        <v>12500</v>
      </c>
      <c r="I7" s="111">
        <f t="shared" si="0"/>
        <v>12337</v>
      </c>
      <c r="J7" s="111">
        <f t="shared" si="0"/>
        <v>5800</v>
      </c>
      <c r="K7" s="111">
        <f t="shared" si="0"/>
        <v>6001</v>
      </c>
      <c r="L7" s="111">
        <f t="shared" si="0"/>
        <v>39650</v>
      </c>
      <c r="M7" s="111">
        <f t="shared" si="0"/>
        <v>39856</v>
      </c>
      <c r="N7" s="125">
        <f>M7-L7</f>
        <v>206</v>
      </c>
      <c r="O7" s="126">
        <f>+N7/L7</f>
        <v>5.1954602774274905E-3</v>
      </c>
      <c r="P7" s="129">
        <f>SUM(P8:P11)</f>
        <v>361.11555555555555</v>
      </c>
      <c r="Q7" s="129">
        <f>SUM(Q8:Q11)</f>
        <v>288.89244444444449</v>
      </c>
      <c r="R7" s="129">
        <f>SUM(R8:R11)</f>
        <v>650</v>
      </c>
      <c r="S7" s="152">
        <f>R7/M7</f>
        <v>1.6308711360899238E-2</v>
      </c>
    </row>
    <row r="8" spans="1:22" x14ac:dyDescent="0.2">
      <c r="A8" s="36"/>
      <c r="B8" s="36" t="s">
        <v>92</v>
      </c>
      <c r="C8" s="32"/>
      <c r="D8" s="136">
        <v>800</v>
      </c>
      <c r="E8" s="137">
        <v>805</v>
      </c>
      <c r="F8" s="136">
        <v>0</v>
      </c>
      <c r="G8" s="137">
        <v>0</v>
      </c>
      <c r="H8" s="136">
        <v>0</v>
      </c>
      <c r="I8" s="137">
        <v>0</v>
      </c>
      <c r="J8" s="136">
        <v>800</v>
      </c>
      <c r="K8" s="137">
        <v>787</v>
      </c>
      <c r="L8" s="138">
        <f t="shared" ref="L8:M11" si="1">D8+F8+H8+J8</f>
        <v>1600</v>
      </c>
      <c r="M8" s="137">
        <f t="shared" si="1"/>
        <v>1592</v>
      </c>
      <c r="N8" s="7">
        <f>M8-L8</f>
        <v>-8</v>
      </c>
      <c r="O8" s="35">
        <f>N8/L8</f>
        <v>-5.0000000000000001E-3</v>
      </c>
      <c r="P8" s="127">
        <v>55.56</v>
      </c>
      <c r="Q8" s="127">
        <f>P8*0.8</f>
        <v>44.448000000000008</v>
      </c>
      <c r="R8" s="127">
        <v>100</v>
      </c>
      <c r="S8" s="151">
        <f>R8/M8</f>
        <v>6.2814070351758788E-2</v>
      </c>
    </row>
    <row r="9" spans="1:22" x14ac:dyDescent="0.2">
      <c r="A9" s="36"/>
      <c r="B9" s="36" t="s">
        <v>93</v>
      </c>
      <c r="C9" s="32"/>
      <c r="D9" s="136">
        <v>1500</v>
      </c>
      <c r="E9" s="137">
        <v>1600</v>
      </c>
      <c r="F9" s="136">
        <v>50</v>
      </c>
      <c r="G9" s="137">
        <v>100</v>
      </c>
      <c r="H9" s="136">
        <v>10000</v>
      </c>
      <c r="I9" s="137">
        <v>9785</v>
      </c>
      <c r="J9" s="136">
        <v>0</v>
      </c>
      <c r="K9" s="137">
        <v>0</v>
      </c>
      <c r="L9" s="190">
        <f t="shared" si="1"/>
        <v>11550</v>
      </c>
      <c r="M9" s="137">
        <f t="shared" si="1"/>
        <v>11485</v>
      </c>
      <c r="N9" s="7">
        <f t="shared" ref="N9:N11" si="2">M9-L9</f>
        <v>-65</v>
      </c>
      <c r="O9" s="35">
        <f t="shared" ref="O9:O11" si="3">N9/L9</f>
        <v>-5.6277056277056281E-3</v>
      </c>
      <c r="P9" s="127">
        <f>R9/1.8</f>
        <v>111.11111111111111</v>
      </c>
      <c r="Q9" s="130">
        <f>P9*0.8</f>
        <v>88.8888888888889</v>
      </c>
      <c r="R9" s="130">
        <v>200</v>
      </c>
      <c r="S9" s="151">
        <f>R9/M9</f>
        <v>1.7414018284719199E-2</v>
      </c>
    </row>
    <row r="10" spans="1:22" x14ac:dyDescent="0.2">
      <c r="A10" s="36"/>
      <c r="B10" s="36" t="s">
        <v>94</v>
      </c>
      <c r="C10" s="32"/>
      <c r="D10" s="136">
        <v>2500</v>
      </c>
      <c r="E10" s="137">
        <v>2506</v>
      </c>
      <c r="F10" s="136">
        <v>15000</v>
      </c>
      <c r="G10" s="137">
        <v>15001</v>
      </c>
      <c r="H10" s="136">
        <v>750</v>
      </c>
      <c r="I10" s="137">
        <v>800</v>
      </c>
      <c r="J10" s="136">
        <v>5000</v>
      </c>
      <c r="K10" s="137">
        <v>5214</v>
      </c>
      <c r="L10" s="190">
        <f t="shared" si="1"/>
        <v>23250</v>
      </c>
      <c r="M10" s="137">
        <f t="shared" si="1"/>
        <v>23521</v>
      </c>
      <c r="N10" s="7">
        <f t="shared" si="2"/>
        <v>271</v>
      </c>
      <c r="O10" s="35">
        <f t="shared" si="3"/>
        <v>1.1655913978494624E-2</v>
      </c>
      <c r="P10" s="127">
        <f>R10/1.8</f>
        <v>166.66666666666666</v>
      </c>
      <c r="Q10" s="130">
        <f>P10*0.8</f>
        <v>133.33333333333334</v>
      </c>
      <c r="R10" s="130">
        <v>300</v>
      </c>
      <c r="S10" s="151">
        <f>R10/M10</f>
        <v>1.2754559755112452E-2</v>
      </c>
    </row>
    <row r="11" spans="1:22" s="9" customFormat="1" x14ac:dyDescent="0.2">
      <c r="A11" s="39"/>
      <c r="B11" s="210" t="s">
        <v>76</v>
      </c>
      <c r="C11" s="38"/>
      <c r="D11" s="211">
        <v>0</v>
      </c>
      <c r="E11" s="197">
        <v>0</v>
      </c>
      <c r="F11" s="211">
        <v>1500</v>
      </c>
      <c r="G11" s="197">
        <v>1506</v>
      </c>
      <c r="H11" s="211">
        <v>1750</v>
      </c>
      <c r="I11" s="197">
        <v>1752</v>
      </c>
      <c r="J11" s="211">
        <v>0</v>
      </c>
      <c r="K11" s="197">
        <v>0</v>
      </c>
      <c r="L11" s="199">
        <f t="shared" si="1"/>
        <v>3250</v>
      </c>
      <c r="M11" s="197">
        <f t="shared" si="1"/>
        <v>3258</v>
      </c>
      <c r="N11" s="34">
        <f t="shared" si="2"/>
        <v>8</v>
      </c>
      <c r="O11" s="122">
        <f t="shared" si="3"/>
        <v>2.4615384615384616E-3</v>
      </c>
      <c r="P11" s="128">
        <f>R11/1.8</f>
        <v>27.777777777777779</v>
      </c>
      <c r="Q11" s="128">
        <f>P11*0.8</f>
        <v>22.222222222222225</v>
      </c>
      <c r="R11" s="128">
        <v>50</v>
      </c>
      <c r="S11" s="153">
        <f>R11/M11</f>
        <v>1.5346838551258441E-2</v>
      </c>
    </row>
    <row r="12" spans="1:22" x14ac:dyDescent="0.2">
      <c r="A12" s="9"/>
      <c r="B12" s="41"/>
      <c r="C12" s="6"/>
      <c r="D12" s="112"/>
      <c r="E12" s="115"/>
      <c r="F12" s="112"/>
      <c r="G12" s="115"/>
      <c r="H12" s="112"/>
      <c r="I12" s="115"/>
      <c r="J12" s="112"/>
      <c r="K12" s="115"/>
      <c r="L12" s="132"/>
      <c r="M12" s="115"/>
      <c r="N12" s="7"/>
      <c r="O12" s="35"/>
      <c r="P12" s="256"/>
      <c r="Q12" s="256"/>
      <c r="R12" s="127"/>
      <c r="S12" s="154"/>
    </row>
    <row r="13" spans="1:22" ht="13.5" thickBot="1" x14ac:dyDescent="0.25">
      <c r="A13" s="45" t="s">
        <v>96</v>
      </c>
      <c r="B13" s="46"/>
      <c r="C13" s="46"/>
      <c r="D13" s="111">
        <f t="shared" ref="D13:M13" si="4">D15+D16+D17+D14</f>
        <v>2350</v>
      </c>
      <c r="E13" s="114">
        <f t="shared" si="4"/>
        <v>2363</v>
      </c>
      <c r="F13" s="111">
        <f t="shared" si="4"/>
        <v>500</v>
      </c>
      <c r="G13" s="114">
        <f t="shared" si="4"/>
        <v>503</v>
      </c>
      <c r="H13" s="111">
        <f t="shared" si="4"/>
        <v>7000</v>
      </c>
      <c r="I13" s="114">
        <f t="shared" si="4"/>
        <v>7287</v>
      </c>
      <c r="J13" s="111">
        <f t="shared" si="4"/>
        <v>0</v>
      </c>
      <c r="K13" s="114">
        <f t="shared" si="4"/>
        <v>0</v>
      </c>
      <c r="L13" s="133">
        <f t="shared" si="4"/>
        <v>9850</v>
      </c>
      <c r="M13" s="114">
        <f t="shared" si="4"/>
        <v>10153</v>
      </c>
      <c r="N13" s="47">
        <f>M13-L13</f>
        <v>303</v>
      </c>
      <c r="O13" s="140">
        <f t="shared" ref="O13:O17" si="5">N13/L13</f>
        <v>3.0761421319796953E-2</v>
      </c>
      <c r="P13" s="129">
        <f>SUM(P14:P17)</f>
        <v>68.8888888888889</v>
      </c>
      <c r="Q13" s="129">
        <f>SUM(Q14:Q17)</f>
        <v>55.111111111111114</v>
      </c>
      <c r="R13" s="129">
        <f>SUM(R14:R17)</f>
        <v>124</v>
      </c>
      <c r="S13" s="155">
        <f>R13/M13</f>
        <v>1.2213138973702353E-2</v>
      </c>
      <c r="V13" s="23"/>
    </row>
    <row r="14" spans="1:22" s="9" customFormat="1" x14ac:dyDescent="0.2">
      <c r="A14" s="36"/>
      <c r="B14" s="36" t="s">
        <v>92</v>
      </c>
      <c r="C14" s="32"/>
      <c r="D14" s="136">
        <v>0</v>
      </c>
      <c r="E14" s="137">
        <v>0</v>
      </c>
      <c r="F14" s="136">
        <v>0</v>
      </c>
      <c r="G14" s="137">
        <v>0</v>
      </c>
      <c r="H14" s="136">
        <v>5000</v>
      </c>
      <c r="I14" s="137">
        <v>5302</v>
      </c>
      <c r="J14" s="136">
        <v>0</v>
      </c>
      <c r="K14" s="137">
        <v>0</v>
      </c>
      <c r="L14" s="190">
        <f t="shared" ref="L14:M17" si="6">D14+F14+H14+J14</f>
        <v>5000</v>
      </c>
      <c r="M14" s="137">
        <f t="shared" si="6"/>
        <v>5302</v>
      </c>
      <c r="N14" s="7">
        <f>M14-L14</f>
        <v>302</v>
      </c>
      <c r="O14" s="35">
        <f t="shared" si="5"/>
        <v>6.0400000000000002E-2</v>
      </c>
      <c r="P14" s="127">
        <f>R14/1.8</f>
        <v>27.777777777777779</v>
      </c>
      <c r="Q14" s="127">
        <f>P14*0.8</f>
        <v>22.222222222222225</v>
      </c>
      <c r="R14" s="127">
        <v>50</v>
      </c>
      <c r="S14" s="151">
        <f>R14/M14</f>
        <v>9.4304036212749902E-3</v>
      </c>
    </row>
    <row r="15" spans="1:22" x14ac:dyDescent="0.2">
      <c r="A15" s="36"/>
      <c r="B15" s="36" t="s">
        <v>93</v>
      </c>
      <c r="C15" s="32"/>
      <c r="D15" s="136">
        <v>200</v>
      </c>
      <c r="E15" s="137">
        <v>205</v>
      </c>
      <c r="F15" s="136">
        <v>0</v>
      </c>
      <c r="G15" s="137">
        <v>0</v>
      </c>
      <c r="H15" s="136">
        <v>2000</v>
      </c>
      <c r="I15" s="137">
        <v>1985</v>
      </c>
      <c r="J15" s="136">
        <v>0</v>
      </c>
      <c r="K15" s="137">
        <v>0</v>
      </c>
      <c r="L15" s="190">
        <f t="shared" si="6"/>
        <v>2200</v>
      </c>
      <c r="M15" s="137">
        <f t="shared" si="6"/>
        <v>2190</v>
      </c>
      <c r="N15" s="7">
        <f t="shared" ref="N15:N17" si="7">M15-L15</f>
        <v>-10</v>
      </c>
      <c r="O15" s="35">
        <f t="shared" si="5"/>
        <v>-4.5454545454545452E-3</v>
      </c>
      <c r="P15" s="130">
        <f>R15/1.8</f>
        <v>13.888888888888889</v>
      </c>
      <c r="Q15" s="130">
        <f>P15*0.8</f>
        <v>11.111111111111112</v>
      </c>
      <c r="R15" s="130">
        <v>25</v>
      </c>
      <c r="S15" s="151">
        <f>R15/M15</f>
        <v>1.1415525114155251E-2</v>
      </c>
    </row>
    <row r="16" spans="1:22" s="22" customFormat="1" x14ac:dyDescent="0.2">
      <c r="A16" s="36"/>
      <c r="B16" s="36" t="s">
        <v>94</v>
      </c>
      <c r="C16" s="32"/>
      <c r="D16" s="136">
        <v>2000</v>
      </c>
      <c r="E16" s="137">
        <v>2003</v>
      </c>
      <c r="F16" s="136">
        <v>500</v>
      </c>
      <c r="G16" s="137">
        <v>503</v>
      </c>
      <c r="H16" s="136">
        <v>0</v>
      </c>
      <c r="I16" s="137">
        <v>0</v>
      </c>
      <c r="J16" s="136">
        <v>0</v>
      </c>
      <c r="K16" s="137">
        <v>0</v>
      </c>
      <c r="L16" s="190">
        <f t="shared" si="6"/>
        <v>2500</v>
      </c>
      <c r="M16" s="137">
        <f t="shared" si="6"/>
        <v>2506</v>
      </c>
      <c r="N16" s="7">
        <f t="shared" si="7"/>
        <v>6</v>
      </c>
      <c r="O16" s="35">
        <f t="shared" si="5"/>
        <v>2.3999999999999998E-3</v>
      </c>
      <c r="P16" s="130">
        <f>R16/1.8</f>
        <v>20.555555555555554</v>
      </c>
      <c r="Q16" s="130">
        <f>P16*0.8</f>
        <v>16.444444444444443</v>
      </c>
      <c r="R16" s="130">
        <v>37</v>
      </c>
      <c r="S16" s="151">
        <f>R16/M16</f>
        <v>1.4764565043894652E-2</v>
      </c>
    </row>
    <row r="17" spans="1:19" x14ac:dyDescent="0.2">
      <c r="B17" s="210" t="s">
        <v>76</v>
      </c>
      <c r="C17" s="38"/>
      <c r="D17" s="211">
        <v>150</v>
      </c>
      <c r="E17" s="197">
        <v>155</v>
      </c>
      <c r="F17" s="211">
        <v>0</v>
      </c>
      <c r="G17" s="197">
        <v>0</v>
      </c>
      <c r="H17" s="211">
        <v>0</v>
      </c>
      <c r="I17" s="197">
        <v>0</v>
      </c>
      <c r="J17" s="211">
        <v>0</v>
      </c>
      <c r="K17" s="197">
        <v>0</v>
      </c>
      <c r="L17" s="199">
        <f t="shared" si="6"/>
        <v>150</v>
      </c>
      <c r="M17" s="197">
        <f t="shared" si="6"/>
        <v>155</v>
      </c>
      <c r="N17" s="34">
        <f t="shared" si="7"/>
        <v>5</v>
      </c>
      <c r="O17" s="122">
        <f t="shared" si="5"/>
        <v>3.3333333333333333E-2</v>
      </c>
      <c r="P17" s="128">
        <f>R17/1.8</f>
        <v>6.6666666666666661</v>
      </c>
      <c r="Q17" s="128">
        <f>P17*0.8</f>
        <v>5.333333333333333</v>
      </c>
      <c r="R17" s="128">
        <v>12</v>
      </c>
      <c r="S17" s="153">
        <f>R17/M17</f>
        <v>7.7419354838709681E-2</v>
      </c>
    </row>
    <row r="18" spans="1:19" x14ac:dyDescent="0.2">
      <c r="A18" s="13"/>
      <c r="B18" s="41"/>
      <c r="C18" s="6"/>
      <c r="D18" s="113"/>
      <c r="E18" s="115"/>
      <c r="F18" s="113"/>
      <c r="G18" s="115"/>
      <c r="H18" s="113"/>
      <c r="I18" s="115"/>
      <c r="J18" s="113"/>
      <c r="K18" s="115"/>
      <c r="L18" s="134"/>
      <c r="M18" s="115"/>
      <c r="N18" s="7"/>
      <c r="O18" s="35"/>
      <c r="P18" s="256"/>
      <c r="Q18" s="256"/>
      <c r="R18" s="127"/>
      <c r="S18" s="154"/>
    </row>
    <row r="19" spans="1:19" ht="13.5" thickBot="1" x14ac:dyDescent="0.25">
      <c r="A19" s="45" t="s">
        <v>17</v>
      </c>
      <c r="B19" s="46"/>
      <c r="C19" s="46"/>
      <c r="D19" s="143">
        <f t="shared" ref="D19:M19" si="8">D20+D21</f>
        <v>2100</v>
      </c>
      <c r="E19" s="144">
        <f t="shared" si="8"/>
        <v>2100</v>
      </c>
      <c r="F19" s="143">
        <f t="shared" si="8"/>
        <v>5000</v>
      </c>
      <c r="G19" s="144">
        <f t="shared" si="8"/>
        <v>4950</v>
      </c>
      <c r="H19" s="143">
        <f t="shared" si="8"/>
        <v>0</v>
      </c>
      <c r="I19" s="144">
        <f t="shared" si="8"/>
        <v>0</v>
      </c>
      <c r="J19" s="143">
        <f t="shared" si="8"/>
        <v>500</v>
      </c>
      <c r="K19" s="144">
        <f t="shared" si="8"/>
        <v>500</v>
      </c>
      <c r="L19" s="145">
        <f t="shared" si="8"/>
        <v>7600</v>
      </c>
      <c r="M19" s="144">
        <f t="shared" si="8"/>
        <v>7550</v>
      </c>
      <c r="N19" s="146">
        <f>M19-L19</f>
        <v>-50</v>
      </c>
      <c r="O19" s="147">
        <f>+N19/L19</f>
        <v>-6.5789473684210523E-3</v>
      </c>
      <c r="P19" s="129">
        <f>SUM(P20:P21)</f>
        <v>11.111111111111111</v>
      </c>
      <c r="Q19" s="129">
        <f>SUM(Q20:Q21)</f>
        <v>8.8888888888888893</v>
      </c>
      <c r="R19" s="129">
        <f>SUM(R20:R21)</f>
        <v>20</v>
      </c>
      <c r="S19" s="155">
        <f>R19/M19</f>
        <v>2.6490066225165563E-3</v>
      </c>
    </row>
    <row r="20" spans="1:19" x14ac:dyDescent="0.2">
      <c r="A20" s="36"/>
      <c r="B20" s="36" t="s">
        <v>132</v>
      </c>
      <c r="C20" s="32"/>
      <c r="D20" s="139">
        <v>2000</v>
      </c>
      <c r="E20" s="142">
        <v>2000</v>
      </c>
      <c r="F20" s="139">
        <v>0</v>
      </c>
      <c r="G20" s="142">
        <v>0</v>
      </c>
      <c r="H20" s="139">
        <v>0</v>
      </c>
      <c r="I20" s="142">
        <v>0</v>
      </c>
      <c r="J20" s="139">
        <v>0</v>
      </c>
      <c r="K20" s="142">
        <v>0</v>
      </c>
      <c r="L20" s="189">
        <f>D20+F20+H20+J20</f>
        <v>2000</v>
      </c>
      <c r="M20" s="141">
        <f t="shared" ref="M20:M21" si="9">E20+G20+I20+K20</f>
        <v>2000</v>
      </c>
      <c r="N20" s="44">
        <f t="shared" ref="N20:N24" si="10">M20-L20</f>
        <v>0</v>
      </c>
      <c r="O20" s="49">
        <f t="shared" ref="O20:O24" si="11">N20/L20</f>
        <v>0</v>
      </c>
      <c r="P20" s="127">
        <f>R20/1.8</f>
        <v>5.5555555555555554</v>
      </c>
      <c r="Q20" s="127">
        <f>P20*0.8</f>
        <v>4.4444444444444446</v>
      </c>
      <c r="R20" s="127">
        <v>10</v>
      </c>
      <c r="S20" s="151">
        <f>R20/M20</f>
        <v>5.0000000000000001E-3</v>
      </c>
    </row>
    <row r="21" spans="1:19" x14ac:dyDescent="0.2">
      <c r="B21" s="210" t="s">
        <v>133</v>
      </c>
      <c r="C21" s="38"/>
      <c r="D21" s="211">
        <v>100</v>
      </c>
      <c r="E21" s="197">
        <v>100</v>
      </c>
      <c r="F21" s="211">
        <v>5000</v>
      </c>
      <c r="G21" s="197">
        <v>4950</v>
      </c>
      <c r="H21" s="211">
        <v>0</v>
      </c>
      <c r="I21" s="197">
        <v>0</v>
      </c>
      <c r="J21" s="211">
        <v>500</v>
      </c>
      <c r="K21" s="197">
        <v>500</v>
      </c>
      <c r="L21" s="199">
        <f>D21+F21+H21+J21</f>
        <v>5600</v>
      </c>
      <c r="M21" s="197">
        <f t="shared" si="9"/>
        <v>5550</v>
      </c>
      <c r="N21" s="34">
        <f t="shared" si="10"/>
        <v>-50</v>
      </c>
      <c r="O21" s="122">
        <f t="shared" si="11"/>
        <v>-8.9285714285714281E-3</v>
      </c>
      <c r="P21" s="128">
        <f>R20/1.8</f>
        <v>5.5555555555555554</v>
      </c>
      <c r="Q21" s="128">
        <f>P21*0.8</f>
        <v>4.4444444444444446</v>
      </c>
      <c r="R21" s="128">
        <v>10</v>
      </c>
      <c r="S21" s="153">
        <f>R21/M21</f>
        <v>1.8018018018018018E-3</v>
      </c>
    </row>
    <row r="22" spans="1:19" x14ac:dyDescent="0.2">
      <c r="B22" s="36"/>
      <c r="C22" s="32"/>
      <c r="D22" s="136"/>
      <c r="E22" s="137"/>
      <c r="F22" s="136"/>
      <c r="G22" s="137"/>
      <c r="H22" s="136"/>
      <c r="I22" s="137"/>
      <c r="J22" s="136"/>
      <c r="K22" s="137"/>
      <c r="L22" s="190"/>
      <c r="M22" s="137"/>
      <c r="N22" s="7"/>
      <c r="O22" s="35"/>
      <c r="P22" s="130"/>
      <c r="Q22" s="130"/>
      <c r="R22" s="130"/>
      <c r="S22" s="255"/>
    </row>
    <row r="23" spans="1:19" ht="13.5" thickBot="1" x14ac:dyDescent="0.25">
      <c r="A23" s="45" t="s">
        <v>143</v>
      </c>
      <c r="B23" s="46"/>
      <c r="C23" s="46"/>
      <c r="D23" s="143"/>
      <c r="E23" s="144"/>
      <c r="F23" s="143"/>
      <c r="G23" s="144"/>
      <c r="H23" s="143"/>
      <c r="I23" s="144"/>
      <c r="J23" s="143"/>
      <c r="K23" s="144"/>
      <c r="L23" s="145">
        <f>L24</f>
        <v>3500</v>
      </c>
      <c r="M23" s="144">
        <f>M24</f>
        <v>3450</v>
      </c>
      <c r="N23" s="146">
        <f>M23-L23</f>
        <v>-50</v>
      </c>
      <c r="O23" s="147">
        <f>+N23/L23</f>
        <v>-1.4285714285714285E-2</v>
      </c>
      <c r="P23" s="129">
        <f>P24</f>
        <v>6</v>
      </c>
      <c r="Q23" s="129">
        <f>Q24</f>
        <v>4</v>
      </c>
      <c r="R23" s="129">
        <f>R24</f>
        <v>10</v>
      </c>
      <c r="S23" s="155">
        <f>R23/M23</f>
        <v>2.8985507246376812E-3</v>
      </c>
    </row>
    <row r="24" spans="1:19" x14ac:dyDescent="0.2">
      <c r="B24" s="270" t="s">
        <v>143</v>
      </c>
      <c r="C24" s="271"/>
      <c r="D24" s="272" t="s">
        <v>153</v>
      </c>
      <c r="E24" s="273" t="s">
        <v>153</v>
      </c>
      <c r="F24" s="272" t="s">
        <v>153</v>
      </c>
      <c r="G24" s="273" t="s">
        <v>153</v>
      </c>
      <c r="H24" s="272" t="s">
        <v>153</v>
      </c>
      <c r="I24" s="273" t="s">
        <v>153</v>
      </c>
      <c r="J24" s="272" t="s">
        <v>153</v>
      </c>
      <c r="K24" s="273" t="s">
        <v>153</v>
      </c>
      <c r="L24" s="274">
        <v>3500</v>
      </c>
      <c r="M24" s="275">
        <v>3450</v>
      </c>
      <c r="N24" s="276">
        <f t="shared" si="10"/>
        <v>-50</v>
      </c>
      <c r="O24" s="277">
        <f t="shared" si="11"/>
        <v>-1.4285714285714285E-2</v>
      </c>
      <c r="P24" s="278">
        <v>6</v>
      </c>
      <c r="Q24" s="278">
        <v>4</v>
      </c>
      <c r="R24" s="278">
        <v>10</v>
      </c>
      <c r="S24" s="279">
        <f>R24/M24</f>
        <v>2.8985507246376812E-3</v>
      </c>
    </row>
    <row r="25" spans="1:19" x14ac:dyDescent="0.2">
      <c r="B25" s="36"/>
      <c r="C25" s="32"/>
      <c r="D25" s="139"/>
      <c r="E25" s="142"/>
      <c r="F25" s="139"/>
      <c r="G25" s="142"/>
      <c r="H25" s="139"/>
      <c r="I25" s="142"/>
      <c r="J25" s="139"/>
      <c r="K25" s="142"/>
      <c r="L25" s="189"/>
      <c r="M25" s="141"/>
      <c r="N25" s="7"/>
      <c r="O25" s="35"/>
      <c r="P25" s="127"/>
      <c r="Q25" s="127"/>
      <c r="R25" s="127"/>
      <c r="S25" s="255"/>
    </row>
    <row r="26" spans="1:19" ht="13.5" thickBot="1" x14ac:dyDescent="0.25">
      <c r="A26" s="45" t="s">
        <v>154</v>
      </c>
      <c r="B26" s="46"/>
      <c r="C26" s="46"/>
      <c r="D26" s="143"/>
      <c r="E26" s="144"/>
      <c r="F26" s="143"/>
      <c r="G26" s="144"/>
      <c r="H26" s="143"/>
      <c r="I26" s="144"/>
      <c r="J26" s="143"/>
      <c r="K26" s="144"/>
      <c r="L26" s="145">
        <f>L27</f>
        <v>3500</v>
      </c>
      <c r="M26" s="144">
        <f>M27</f>
        <v>3450</v>
      </c>
      <c r="N26" s="146">
        <f>M26-L26</f>
        <v>-50</v>
      </c>
      <c r="O26" s="147">
        <f>+N26/L26</f>
        <v>-1.4285714285714285E-2</v>
      </c>
      <c r="P26" s="129">
        <f>P27</f>
        <v>6</v>
      </c>
      <c r="Q26" s="129">
        <f>Q27</f>
        <v>4</v>
      </c>
      <c r="R26" s="129">
        <f>R27</f>
        <v>10</v>
      </c>
      <c r="S26" s="155">
        <f>R26/M26</f>
        <v>2.8985507246376812E-3</v>
      </c>
    </row>
    <row r="27" spans="1:19" x14ac:dyDescent="0.2">
      <c r="B27" s="270" t="s">
        <v>156</v>
      </c>
      <c r="C27" s="271"/>
      <c r="D27" s="272" t="s">
        <v>153</v>
      </c>
      <c r="E27" s="273" t="s">
        <v>153</v>
      </c>
      <c r="F27" s="272" t="s">
        <v>153</v>
      </c>
      <c r="G27" s="273" t="s">
        <v>153</v>
      </c>
      <c r="H27" s="272" t="s">
        <v>153</v>
      </c>
      <c r="I27" s="273" t="s">
        <v>153</v>
      </c>
      <c r="J27" s="272" t="s">
        <v>153</v>
      </c>
      <c r="K27" s="273" t="s">
        <v>153</v>
      </c>
      <c r="L27" s="274">
        <v>3500</v>
      </c>
      <c r="M27" s="275">
        <v>3450</v>
      </c>
      <c r="N27" s="276">
        <f t="shared" ref="N27" si="12">M27-L27</f>
        <v>-50</v>
      </c>
      <c r="O27" s="277">
        <f t="shared" ref="O27" si="13">N27/L27</f>
        <v>-1.4285714285714285E-2</v>
      </c>
      <c r="P27" s="278">
        <v>6</v>
      </c>
      <c r="Q27" s="278">
        <v>4</v>
      </c>
      <c r="R27" s="278">
        <v>10</v>
      </c>
      <c r="S27" s="279">
        <f>R27/M27</f>
        <v>2.8985507246376812E-3</v>
      </c>
    </row>
    <row r="28" spans="1:19" x14ac:dyDescent="0.2">
      <c r="B28" s="36"/>
      <c r="C28" s="32"/>
      <c r="D28" s="139"/>
      <c r="E28" s="142"/>
      <c r="F28" s="139"/>
      <c r="G28" s="142"/>
      <c r="H28" s="139"/>
      <c r="I28" s="142"/>
      <c r="J28" s="139"/>
      <c r="K28" s="142"/>
      <c r="L28" s="189"/>
      <c r="M28" s="141"/>
      <c r="N28" s="7"/>
      <c r="O28" s="35"/>
      <c r="P28" s="130"/>
      <c r="Q28" s="130"/>
      <c r="R28" s="130"/>
      <c r="S28" s="255"/>
    </row>
    <row r="29" spans="1:19" ht="13.5" thickBot="1" x14ac:dyDescent="0.25">
      <c r="A29" s="45" t="s">
        <v>155</v>
      </c>
      <c r="B29" s="46"/>
      <c r="C29" s="46"/>
      <c r="D29" s="143"/>
      <c r="E29" s="144"/>
      <c r="F29" s="143"/>
      <c r="G29" s="144"/>
      <c r="H29" s="143"/>
      <c r="I29" s="144"/>
      <c r="J29" s="143"/>
      <c r="K29" s="144"/>
      <c r="L29" s="145">
        <f>L30</f>
        <v>3500</v>
      </c>
      <c r="M29" s="144">
        <f>M30</f>
        <v>3450</v>
      </c>
      <c r="N29" s="146">
        <f>M29-L29</f>
        <v>-50</v>
      </c>
      <c r="O29" s="147">
        <f>+N29/L29</f>
        <v>-1.4285714285714285E-2</v>
      </c>
      <c r="P29" s="129">
        <f>P30</f>
        <v>6</v>
      </c>
      <c r="Q29" s="129">
        <f>Q30</f>
        <v>4</v>
      </c>
      <c r="R29" s="129">
        <f>R30</f>
        <v>10</v>
      </c>
      <c r="S29" s="155">
        <f>R29/M29</f>
        <v>2.8985507246376812E-3</v>
      </c>
    </row>
    <row r="30" spans="1:19" x14ac:dyDescent="0.2">
      <c r="B30" s="270" t="s">
        <v>157</v>
      </c>
      <c r="C30" s="271"/>
      <c r="D30" s="272" t="s">
        <v>153</v>
      </c>
      <c r="E30" s="273" t="s">
        <v>153</v>
      </c>
      <c r="F30" s="272" t="s">
        <v>153</v>
      </c>
      <c r="G30" s="273" t="s">
        <v>153</v>
      </c>
      <c r="H30" s="272" t="s">
        <v>153</v>
      </c>
      <c r="I30" s="273" t="s">
        <v>153</v>
      </c>
      <c r="J30" s="272" t="s">
        <v>153</v>
      </c>
      <c r="K30" s="273" t="s">
        <v>153</v>
      </c>
      <c r="L30" s="274">
        <v>3500</v>
      </c>
      <c r="M30" s="275">
        <v>3450</v>
      </c>
      <c r="N30" s="276">
        <f t="shared" ref="N30" si="14">M30-L30</f>
        <v>-50</v>
      </c>
      <c r="O30" s="277">
        <f t="shared" ref="O30" si="15">N30/L30</f>
        <v>-1.4285714285714285E-2</v>
      </c>
      <c r="P30" s="278">
        <v>6</v>
      </c>
      <c r="Q30" s="278">
        <v>4</v>
      </c>
      <c r="R30" s="278">
        <v>10</v>
      </c>
      <c r="S30" s="279">
        <f>R30/M30</f>
        <v>2.8985507246376812E-3</v>
      </c>
    </row>
    <row r="31" spans="1:19" x14ac:dyDescent="0.2">
      <c r="B31" s="36"/>
      <c r="C31" s="32"/>
      <c r="D31" s="139"/>
      <c r="E31" s="142"/>
      <c r="F31" s="139"/>
      <c r="G31" s="142"/>
      <c r="H31" s="139"/>
      <c r="I31" s="142"/>
      <c r="J31" s="139"/>
      <c r="K31" s="142"/>
      <c r="L31" s="189"/>
      <c r="M31" s="141"/>
      <c r="N31" s="7"/>
      <c r="O31" s="35"/>
      <c r="P31" s="130"/>
      <c r="Q31" s="130"/>
      <c r="R31" s="130"/>
      <c r="S31" s="255"/>
    </row>
    <row r="32" spans="1:19" ht="13.5" thickBot="1" x14ac:dyDescent="0.25">
      <c r="A32" s="42" t="s">
        <v>15</v>
      </c>
      <c r="B32" s="43"/>
      <c r="C32" s="43"/>
      <c r="D32" s="148">
        <f t="shared" ref="D32:K32" si="16">D19+D13+D7</f>
        <v>9250</v>
      </c>
      <c r="E32" s="149">
        <f t="shared" si="16"/>
        <v>9374</v>
      </c>
      <c r="F32" s="148">
        <f t="shared" si="16"/>
        <v>22050</v>
      </c>
      <c r="G32" s="149">
        <f t="shared" si="16"/>
        <v>22060</v>
      </c>
      <c r="H32" s="148">
        <f t="shared" si="16"/>
        <v>19500</v>
      </c>
      <c r="I32" s="149">
        <f t="shared" si="16"/>
        <v>19624</v>
      </c>
      <c r="J32" s="148">
        <f t="shared" si="16"/>
        <v>6300</v>
      </c>
      <c r="K32" s="149">
        <f t="shared" si="16"/>
        <v>6501</v>
      </c>
      <c r="L32" s="150">
        <f>L19+L13+L7+L23+L26+L29</f>
        <v>67600</v>
      </c>
      <c r="M32" s="149">
        <f>M19+M13+M7+M23+M26+M29</f>
        <v>67909</v>
      </c>
      <c r="N32" s="200">
        <f>M32-L32</f>
        <v>309</v>
      </c>
      <c r="O32" s="269">
        <f>+N32/L32</f>
        <v>4.5710059171597634E-3</v>
      </c>
      <c r="P32" s="201">
        <f>P7+P13+P19+P23</f>
        <v>447.11555555555555</v>
      </c>
      <c r="Q32" s="201">
        <f>Q7+Q13+Q19+Q23</f>
        <v>356.89244444444455</v>
      </c>
      <c r="R32" s="201">
        <f>R7+R13+R19+R23</f>
        <v>804</v>
      </c>
      <c r="S32" s="202">
        <f>R32/M32</f>
        <v>1.1839373278946826E-2</v>
      </c>
    </row>
    <row r="33" spans="1:19" x14ac:dyDescent="0.2">
      <c r="A33" s="48" t="s">
        <v>19</v>
      </c>
      <c r="B33" s="48"/>
      <c r="C33" s="48"/>
      <c r="D33" s="50" t="s">
        <v>27</v>
      </c>
      <c r="E33" s="4">
        <f>E32-D32</f>
        <v>124</v>
      </c>
      <c r="F33" s="3"/>
      <c r="G33" s="4">
        <f>G32-F32</f>
        <v>10</v>
      </c>
      <c r="H33" s="3"/>
      <c r="I33" s="4">
        <f>I32-H32</f>
        <v>124</v>
      </c>
      <c r="J33" s="3"/>
      <c r="K33" s="4">
        <f>K32-J32</f>
        <v>201</v>
      </c>
      <c r="L33" s="135"/>
      <c r="M33" s="4">
        <f>M32-L32</f>
        <v>309</v>
      </c>
      <c r="N33" s="4"/>
      <c r="O33" s="3"/>
      <c r="P33" s="3"/>
      <c r="Q33" s="3"/>
    </row>
    <row r="34" spans="1:19" x14ac:dyDescent="0.2">
      <c r="A34" s="48"/>
      <c r="B34" s="48"/>
      <c r="C34" s="48"/>
      <c r="D34" s="51" t="s">
        <v>27</v>
      </c>
      <c r="E34" s="40">
        <f>+E33/D32</f>
        <v>1.3405405405405406E-2</v>
      </c>
      <c r="F34" s="4"/>
      <c r="G34" s="40">
        <f>+G33/F32</f>
        <v>4.5351473922902497E-4</v>
      </c>
      <c r="H34" s="4"/>
      <c r="I34" s="40">
        <f>+I33/H32</f>
        <v>6.3589743589743588E-3</v>
      </c>
      <c r="J34" s="4"/>
      <c r="K34" s="40">
        <f>+K33/J32</f>
        <v>3.1904761904761908E-2</v>
      </c>
      <c r="L34" s="135"/>
      <c r="M34" s="40">
        <f>+M33/L32</f>
        <v>4.5710059171597634E-3</v>
      </c>
      <c r="N34" s="3"/>
      <c r="O34" s="3"/>
      <c r="P34" s="3"/>
      <c r="Q34" s="3"/>
      <c r="R34" s="3"/>
      <c r="S34" s="40"/>
    </row>
    <row r="35" spans="1:19" x14ac:dyDescent="0.2">
      <c r="A35" s="22"/>
      <c r="D35" s="23"/>
      <c r="E35" s="24"/>
      <c r="F35" s="24"/>
      <c r="G35" s="24"/>
      <c r="H35" s="24"/>
      <c r="I35" s="24"/>
      <c r="J35" s="24"/>
      <c r="K35" s="24"/>
      <c r="L35" s="24"/>
      <c r="M35" s="188"/>
      <c r="N35" s="5"/>
      <c r="O35" s="5"/>
      <c r="P35" s="5"/>
      <c r="Q35" s="5"/>
    </row>
    <row r="36" spans="1:19" x14ac:dyDescent="0.2">
      <c r="D36" s="7"/>
      <c r="E36" s="7"/>
      <c r="F36" s="7"/>
      <c r="G36" s="7"/>
      <c r="H36" s="7"/>
      <c r="I36" s="7"/>
      <c r="J36" s="7"/>
      <c r="K36" s="7"/>
      <c r="L36" s="24"/>
      <c r="M36" s="5"/>
      <c r="N36" s="5"/>
      <c r="O36" s="5"/>
      <c r="P36" s="5"/>
      <c r="Q36" s="5"/>
    </row>
    <row r="37" spans="1:19" x14ac:dyDescent="0.2">
      <c r="D37" s="23"/>
      <c r="E37" s="24"/>
      <c r="F37" s="24"/>
      <c r="G37" s="24"/>
      <c r="H37" s="24"/>
      <c r="I37" s="24"/>
      <c r="J37" s="24"/>
      <c r="K37" s="24"/>
      <c r="M37" s="5"/>
      <c r="N37" s="5"/>
      <c r="O37" s="5"/>
      <c r="P37" s="5"/>
      <c r="Q37" s="5"/>
    </row>
    <row r="38" spans="1:19" x14ac:dyDescent="0.2">
      <c r="D38" s="23"/>
      <c r="E38" s="24"/>
      <c r="F38" s="24"/>
      <c r="G38" s="24"/>
      <c r="H38" s="24"/>
      <c r="I38" s="24"/>
      <c r="J38" s="24"/>
      <c r="K38" s="24"/>
      <c r="L38" s="24"/>
      <c r="M38" s="5"/>
      <c r="N38" s="5"/>
      <c r="O38" s="5"/>
      <c r="P38" s="5"/>
      <c r="Q38" s="5"/>
    </row>
    <row r="39" spans="1:19" x14ac:dyDescent="0.2">
      <c r="D39" s="23"/>
      <c r="E39" s="24"/>
      <c r="F39" s="24"/>
      <c r="G39" s="24"/>
      <c r="H39" s="24"/>
      <c r="I39" s="24"/>
      <c r="J39" s="24"/>
      <c r="K39" s="24"/>
      <c r="L39" s="24"/>
      <c r="M39" s="5"/>
      <c r="N39" s="5"/>
      <c r="O39" s="5"/>
      <c r="P39" s="5"/>
      <c r="Q39" s="5"/>
    </row>
    <row r="40" spans="1:19" x14ac:dyDescent="0.2">
      <c r="D40" s="23"/>
      <c r="E40" s="24"/>
      <c r="F40" s="24"/>
      <c r="G40" s="24"/>
      <c r="H40" s="24"/>
      <c r="I40" s="24"/>
      <c r="J40" s="24"/>
      <c r="K40" s="24"/>
      <c r="L40" s="24"/>
      <c r="M40" s="5"/>
      <c r="N40" s="5"/>
      <c r="O40" s="5"/>
      <c r="P40" s="5"/>
      <c r="Q40" s="5"/>
    </row>
    <row r="41" spans="1:19" x14ac:dyDescent="0.2">
      <c r="D41" s="23"/>
      <c r="E41" s="24"/>
      <c r="F41" s="24"/>
      <c r="G41" s="24"/>
      <c r="H41" s="24"/>
      <c r="I41" s="24"/>
      <c r="J41" s="24"/>
      <c r="K41" s="24"/>
      <c r="L41" s="24"/>
      <c r="M41" s="5"/>
      <c r="N41" s="5"/>
      <c r="O41" s="5"/>
      <c r="P41" s="5"/>
      <c r="Q41" s="5"/>
    </row>
    <row r="42" spans="1:19" x14ac:dyDescent="0.2"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9" x14ac:dyDescent="0.2"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9" x14ac:dyDescent="0.2"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9" x14ac:dyDescent="0.2"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9" x14ac:dyDescent="0.2"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9" x14ac:dyDescent="0.2"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9" x14ac:dyDescent="0.2"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5:17" x14ac:dyDescent="0.2"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</sheetData>
  <mergeCells count="10">
    <mergeCell ref="R4:R6"/>
    <mergeCell ref="N5:O5"/>
    <mergeCell ref="D4:M4"/>
    <mergeCell ref="D5:E5"/>
    <mergeCell ref="F5:G5"/>
    <mergeCell ref="H5:I5"/>
    <mergeCell ref="J5:K5"/>
    <mergeCell ref="L5:M5"/>
    <mergeCell ref="P5:P6"/>
    <mergeCell ref="Q5:Q6"/>
  </mergeCells>
  <pageMargins left="0.25" right="0.25" top="0.75" bottom="0.75" header="0.3" footer="0.3"/>
  <pageSetup paperSize="207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1"/>
  <sheetViews>
    <sheetView showGridLines="0" zoomScaleNormal="100" workbookViewId="0">
      <selection activeCell="E10" sqref="E10"/>
    </sheetView>
  </sheetViews>
  <sheetFormatPr defaultRowHeight="15" x14ac:dyDescent="0.2"/>
  <cols>
    <col min="1" max="1" width="28.5703125" style="232" customWidth="1"/>
    <col min="2" max="2" width="6.7109375" style="232" customWidth="1"/>
    <col min="3" max="3" width="11.85546875" style="232" customWidth="1"/>
    <col min="4" max="4" width="11.140625" style="232" customWidth="1"/>
    <col min="5" max="5" width="9.85546875" style="232" customWidth="1"/>
    <col min="6" max="6" width="2.7109375" style="232" customWidth="1"/>
    <col min="7" max="7" width="8" style="232" bestFit="1" customWidth="1"/>
    <col min="8" max="8" width="4.5703125" style="234" bestFit="1" customWidth="1"/>
    <col min="9" max="9" width="2.7109375" style="232" customWidth="1"/>
    <col min="10" max="10" width="8" style="232" bestFit="1" customWidth="1"/>
    <col min="11" max="11" width="4.5703125" style="234" bestFit="1" customWidth="1"/>
    <col min="12" max="12" width="2.7109375" style="232" customWidth="1"/>
    <col min="13" max="13" width="8" style="232" bestFit="1" customWidth="1"/>
    <col min="14" max="14" width="5.28515625" style="234" customWidth="1"/>
    <col min="15" max="16384" width="9.140625" style="232"/>
  </cols>
  <sheetData>
    <row r="1" spans="1:14" ht="15.75" x14ac:dyDescent="0.25">
      <c r="A1" s="231" t="s">
        <v>107</v>
      </c>
      <c r="D1" s="233"/>
      <c r="E1" s="233"/>
      <c r="F1" s="233"/>
      <c r="I1" s="233"/>
      <c r="L1" s="233"/>
    </row>
    <row r="2" spans="1:14" ht="15.75" x14ac:dyDescent="0.25">
      <c r="A2" s="233"/>
      <c r="N2" s="235"/>
    </row>
    <row r="3" spans="1:14" ht="15.75" x14ac:dyDescent="0.25">
      <c r="A3" s="236" t="s">
        <v>28</v>
      </c>
      <c r="B3" s="233"/>
      <c r="C3" s="233"/>
      <c r="D3" s="233"/>
      <c r="E3" s="233"/>
      <c r="F3" s="233"/>
      <c r="I3" s="233"/>
      <c r="L3" s="233"/>
      <c r="N3" s="235"/>
    </row>
    <row r="4" spans="1:14" ht="31.5" x14ac:dyDescent="0.25">
      <c r="A4" s="237"/>
      <c r="B4" s="237"/>
      <c r="C4" s="238" t="s">
        <v>12</v>
      </c>
      <c r="D4" s="239" t="s">
        <v>125</v>
      </c>
      <c r="E4" s="238" t="s">
        <v>20</v>
      </c>
      <c r="H4" s="232"/>
      <c r="K4" s="232"/>
      <c r="N4" s="232"/>
    </row>
    <row r="5" spans="1:14" ht="15.75" x14ac:dyDescent="0.25">
      <c r="A5" s="240" t="s">
        <v>1</v>
      </c>
      <c r="B5" s="241"/>
      <c r="C5" s="242">
        <v>60</v>
      </c>
      <c r="D5" s="242">
        <v>58.03</v>
      </c>
      <c r="E5" s="243">
        <f t="shared" ref="E5:E10" si="0">(D5-C5)/C5</f>
        <v>-3.2833333333333312E-2</v>
      </c>
      <c r="F5" s="244"/>
      <c r="G5" s="244"/>
      <c r="H5" s="232"/>
      <c r="K5" s="232"/>
      <c r="N5" s="232"/>
    </row>
    <row r="6" spans="1:14" ht="15.75" x14ac:dyDescent="0.25">
      <c r="A6" s="240" t="s">
        <v>130</v>
      </c>
      <c r="B6" s="241"/>
      <c r="C6" s="242">
        <v>238</v>
      </c>
      <c r="D6" s="242">
        <v>245</v>
      </c>
      <c r="E6" s="243">
        <f t="shared" si="0"/>
        <v>2.9411764705882353E-2</v>
      </c>
      <c r="F6" s="245"/>
      <c r="G6" s="244"/>
      <c r="H6" s="232"/>
      <c r="K6" s="232"/>
      <c r="N6" s="232"/>
    </row>
    <row r="7" spans="1:14" ht="15.75" x14ac:dyDescent="0.25">
      <c r="A7" s="240" t="s">
        <v>2</v>
      </c>
      <c r="B7" s="241"/>
      <c r="C7" s="242">
        <v>240</v>
      </c>
      <c r="D7" s="242">
        <v>234</v>
      </c>
      <c r="E7" s="243">
        <f t="shared" si="0"/>
        <v>-2.5000000000000001E-2</v>
      </c>
      <c r="F7" s="245"/>
      <c r="G7" s="244"/>
      <c r="H7" s="232"/>
      <c r="K7" s="232"/>
      <c r="N7" s="232"/>
    </row>
    <row r="8" spans="1:14" ht="15.75" x14ac:dyDescent="0.25">
      <c r="A8" s="246" t="s">
        <v>129</v>
      </c>
      <c r="B8" s="241"/>
      <c r="C8" s="242">
        <v>137</v>
      </c>
      <c r="D8" s="242">
        <v>132</v>
      </c>
      <c r="E8" s="243">
        <f t="shared" si="0"/>
        <v>-3.6496350364963501E-2</v>
      </c>
      <c r="F8" s="245"/>
      <c r="G8" s="244"/>
      <c r="H8" s="232"/>
      <c r="K8" s="232"/>
      <c r="N8" s="232"/>
    </row>
    <row r="9" spans="1:14" ht="15.75" x14ac:dyDescent="0.25">
      <c r="A9" s="240" t="s">
        <v>108</v>
      </c>
      <c r="B9" s="241"/>
      <c r="C9" s="242">
        <v>300</v>
      </c>
      <c r="D9" s="242">
        <v>321</v>
      </c>
      <c r="E9" s="243">
        <f t="shared" si="0"/>
        <v>7.0000000000000007E-2</v>
      </c>
      <c r="F9" s="244"/>
      <c r="G9" s="244"/>
      <c r="H9" s="232"/>
      <c r="K9" s="232"/>
      <c r="N9" s="232"/>
    </row>
    <row r="10" spans="1:14" s="250" customFormat="1" ht="16.5" thickBot="1" x14ac:dyDescent="0.3">
      <c r="A10" s="247" t="s">
        <v>3</v>
      </c>
      <c r="B10" s="247"/>
      <c r="C10" s="248">
        <f>SUM(C5:C9)</f>
        <v>975</v>
      </c>
      <c r="D10" s="248">
        <f>SUM(D5:D9)</f>
        <v>990.03</v>
      </c>
      <c r="E10" s="249">
        <f t="shared" si="0"/>
        <v>1.5415384615384588E-2</v>
      </c>
    </row>
    <row r="11" spans="1:14" ht="16.5" thickTop="1" x14ac:dyDescent="0.25">
      <c r="A11" s="233"/>
      <c r="B11" s="234"/>
      <c r="C11" s="251"/>
      <c r="D11" s="251"/>
      <c r="E11" s="251"/>
      <c r="H11" s="232"/>
      <c r="K11" s="232"/>
      <c r="N11" s="232"/>
    </row>
    <row r="12" spans="1:14" ht="15.75" x14ac:dyDescent="0.25">
      <c r="A12" s="233"/>
      <c r="B12" s="234"/>
      <c r="C12" s="234"/>
      <c r="D12" s="251"/>
      <c r="E12" s="251"/>
      <c r="H12" s="232"/>
      <c r="K12" s="232"/>
      <c r="N12" s="232"/>
    </row>
    <row r="13" spans="1:14" ht="15.75" x14ac:dyDescent="0.25">
      <c r="A13" s="233"/>
      <c r="B13" s="234"/>
      <c r="C13" s="234"/>
      <c r="D13" s="251"/>
      <c r="E13" s="251"/>
      <c r="H13" s="232"/>
      <c r="K13" s="232"/>
      <c r="N13" s="232"/>
    </row>
    <row r="14" spans="1:14" s="252" customFormat="1" ht="15.75" x14ac:dyDescent="0.25"/>
    <row r="15" spans="1:14" s="252" customFormat="1" ht="15.75" x14ac:dyDescent="0.25">
      <c r="H15" s="253"/>
      <c r="K15" s="253"/>
      <c r="N15" s="253"/>
    </row>
    <row r="16" spans="1:14" s="252" customFormat="1" ht="15.75" x14ac:dyDescent="0.25">
      <c r="H16" s="253"/>
      <c r="K16" s="253"/>
      <c r="N16" s="253"/>
    </row>
    <row r="17" spans="1:12" ht="15.75" x14ac:dyDescent="0.25">
      <c r="A17" s="233"/>
      <c r="B17" s="233"/>
      <c r="C17" s="233"/>
      <c r="D17" s="233"/>
      <c r="E17" s="233"/>
      <c r="F17" s="233"/>
      <c r="I17" s="233"/>
      <c r="L17" s="233"/>
    </row>
    <row r="18" spans="1:12" ht="15.75" x14ac:dyDescent="0.25">
      <c r="A18" s="233"/>
      <c r="B18" s="233"/>
      <c r="C18" s="233"/>
      <c r="D18" s="233"/>
      <c r="E18" s="233"/>
      <c r="F18" s="233"/>
      <c r="I18" s="233"/>
      <c r="L18" s="233"/>
    </row>
    <row r="19" spans="1:12" ht="15.75" x14ac:dyDescent="0.25">
      <c r="A19" s="233"/>
      <c r="B19" s="233"/>
      <c r="C19" s="233"/>
      <c r="D19" s="233"/>
      <c r="E19" s="233"/>
      <c r="F19" s="233"/>
      <c r="I19" s="233"/>
      <c r="L19" s="233"/>
    </row>
    <row r="20" spans="1:12" ht="15.75" x14ac:dyDescent="0.25">
      <c r="A20" s="233"/>
      <c r="B20" s="233"/>
      <c r="C20" s="233"/>
      <c r="D20" s="233"/>
      <c r="E20" s="233"/>
      <c r="F20" s="233"/>
      <c r="I20" s="233"/>
      <c r="L20" s="233"/>
    </row>
    <row r="21" spans="1:12" ht="15.75" x14ac:dyDescent="0.25">
      <c r="A21" s="233"/>
      <c r="B21" s="233"/>
      <c r="C21" s="233"/>
      <c r="D21" s="233"/>
      <c r="E21" s="233"/>
      <c r="F21" s="233"/>
      <c r="I21" s="233"/>
      <c r="L21" s="233"/>
    </row>
    <row r="22" spans="1:12" ht="15.75" x14ac:dyDescent="0.25">
      <c r="A22" s="233"/>
      <c r="B22" s="233"/>
      <c r="C22" s="233"/>
      <c r="D22" s="233"/>
      <c r="E22" s="233"/>
      <c r="F22" s="233"/>
      <c r="I22" s="233"/>
      <c r="L22" s="233"/>
    </row>
    <row r="23" spans="1:12" ht="15.75" x14ac:dyDescent="0.25">
      <c r="A23" s="233"/>
      <c r="B23" s="233"/>
      <c r="C23" s="233"/>
      <c r="D23" s="233"/>
      <c r="E23" s="233"/>
      <c r="F23" s="233"/>
      <c r="I23" s="233"/>
      <c r="L23" s="233"/>
    </row>
    <row r="24" spans="1:12" ht="15.75" x14ac:dyDescent="0.25">
      <c r="A24" s="233"/>
      <c r="B24" s="233"/>
      <c r="C24" s="233"/>
      <c r="D24" s="233"/>
      <c r="E24" s="233"/>
      <c r="F24" s="233"/>
      <c r="I24" s="233"/>
      <c r="L24" s="233"/>
    </row>
    <row r="25" spans="1:12" ht="15.75" x14ac:dyDescent="0.25">
      <c r="A25" s="233"/>
      <c r="B25" s="233"/>
      <c r="C25" s="233"/>
      <c r="D25" s="233"/>
      <c r="E25" s="233"/>
      <c r="F25" s="233"/>
      <c r="I25" s="233"/>
      <c r="L25" s="233"/>
    </row>
    <row r="26" spans="1:12" ht="15.75" x14ac:dyDescent="0.25">
      <c r="A26" s="233"/>
      <c r="B26" s="233"/>
      <c r="C26" s="233"/>
      <c r="D26" s="233"/>
      <c r="E26" s="233"/>
      <c r="F26" s="233"/>
      <c r="I26" s="233"/>
      <c r="L26" s="233"/>
    </row>
    <row r="27" spans="1:12" ht="15.75" x14ac:dyDescent="0.25">
      <c r="A27" s="233"/>
      <c r="B27" s="233"/>
      <c r="C27" s="233"/>
      <c r="D27" s="233"/>
      <c r="E27" s="233"/>
      <c r="F27" s="233"/>
      <c r="I27" s="233"/>
      <c r="L27" s="233"/>
    </row>
    <row r="28" spans="1:12" ht="15.75" x14ac:dyDescent="0.25">
      <c r="A28" s="233"/>
      <c r="B28" s="233"/>
      <c r="C28" s="233"/>
      <c r="D28" s="233"/>
      <c r="E28" s="233"/>
      <c r="F28" s="233"/>
      <c r="I28" s="233"/>
      <c r="L28" s="233"/>
    </row>
    <row r="29" spans="1:12" ht="15.75" x14ac:dyDescent="0.25">
      <c r="A29" s="233"/>
      <c r="B29" s="233"/>
      <c r="C29" s="233"/>
      <c r="D29" s="233"/>
      <c r="E29" s="233"/>
      <c r="F29" s="233"/>
      <c r="I29" s="233"/>
      <c r="L29" s="233"/>
    </row>
    <row r="30" spans="1:12" ht="15.75" x14ac:dyDescent="0.25">
      <c r="A30" s="233"/>
      <c r="B30" s="233"/>
      <c r="C30" s="233"/>
      <c r="D30" s="233"/>
      <c r="E30" s="233"/>
      <c r="F30" s="233"/>
      <c r="I30" s="233"/>
      <c r="L30" s="233"/>
    </row>
    <row r="31" spans="1:12" ht="15.75" x14ac:dyDescent="0.25">
      <c r="A31" s="233"/>
      <c r="B31" s="233"/>
      <c r="C31" s="233"/>
      <c r="D31" s="233"/>
      <c r="E31" s="233"/>
      <c r="F31" s="233"/>
      <c r="I31" s="233"/>
      <c r="L31" s="233"/>
    </row>
    <row r="32" spans="1:12" ht="15.75" x14ac:dyDescent="0.25">
      <c r="A32" s="233"/>
      <c r="B32" s="233"/>
      <c r="C32" s="233"/>
      <c r="D32" s="233"/>
      <c r="E32" s="233"/>
      <c r="F32" s="233"/>
      <c r="I32" s="233"/>
      <c r="L32" s="233"/>
    </row>
    <row r="33" spans="1:12" ht="15.75" x14ac:dyDescent="0.25">
      <c r="A33" s="233"/>
      <c r="B33" s="233"/>
      <c r="C33" s="233"/>
      <c r="D33" s="233"/>
      <c r="E33" s="233"/>
      <c r="F33" s="233"/>
      <c r="I33" s="233"/>
      <c r="L33" s="233"/>
    </row>
    <row r="34" spans="1:12" ht="15.75" x14ac:dyDescent="0.25">
      <c r="A34" s="233"/>
      <c r="B34" s="233"/>
      <c r="C34" s="233"/>
      <c r="D34" s="233"/>
      <c r="E34" s="233"/>
      <c r="F34" s="233"/>
      <c r="I34" s="233"/>
      <c r="L34" s="233"/>
    </row>
    <row r="35" spans="1:12" ht="15.75" x14ac:dyDescent="0.25">
      <c r="A35" s="233"/>
      <c r="B35" s="233"/>
      <c r="C35" s="233"/>
      <c r="D35" s="233"/>
      <c r="E35" s="233"/>
      <c r="F35" s="233"/>
      <c r="I35" s="233"/>
      <c r="L35" s="233"/>
    </row>
    <row r="36" spans="1:12" ht="15.75" x14ac:dyDescent="0.25">
      <c r="A36" s="233"/>
      <c r="B36" s="233"/>
      <c r="C36" s="233"/>
      <c r="D36" s="233"/>
      <c r="E36" s="233"/>
      <c r="F36" s="233"/>
      <c r="I36" s="233"/>
      <c r="L36" s="233"/>
    </row>
    <row r="37" spans="1:12" ht="15.75" x14ac:dyDescent="0.25">
      <c r="A37" s="233"/>
      <c r="B37" s="233"/>
      <c r="C37" s="233"/>
      <c r="D37" s="233"/>
      <c r="E37" s="233"/>
      <c r="F37" s="233"/>
      <c r="I37" s="233"/>
      <c r="L37" s="233"/>
    </row>
    <row r="38" spans="1:12" ht="15.75" x14ac:dyDescent="0.25">
      <c r="A38" s="233"/>
      <c r="B38" s="233"/>
      <c r="C38" s="233"/>
      <c r="D38" s="233"/>
      <c r="E38" s="233"/>
      <c r="F38" s="233"/>
      <c r="I38" s="233"/>
      <c r="L38" s="233"/>
    </row>
    <row r="39" spans="1:12" ht="15.75" x14ac:dyDescent="0.25">
      <c r="A39" s="233"/>
      <c r="B39" s="233"/>
      <c r="C39" s="233"/>
      <c r="D39" s="233"/>
      <c r="E39" s="233"/>
      <c r="F39" s="233"/>
      <c r="I39" s="233"/>
      <c r="L39" s="233"/>
    </row>
    <row r="40" spans="1:12" ht="15.75" x14ac:dyDescent="0.25">
      <c r="A40" s="233"/>
      <c r="B40" s="233"/>
      <c r="C40" s="233"/>
      <c r="D40" s="233"/>
      <c r="E40" s="233"/>
      <c r="F40" s="233"/>
      <c r="I40" s="233"/>
      <c r="L40" s="233"/>
    </row>
    <row r="41" spans="1:12" ht="15.75" x14ac:dyDescent="0.25">
      <c r="A41" s="233"/>
      <c r="B41" s="233"/>
      <c r="C41" s="233"/>
      <c r="D41" s="233"/>
      <c r="E41" s="233"/>
      <c r="F41" s="233"/>
      <c r="I41" s="233"/>
      <c r="L41" s="233"/>
    </row>
    <row r="42" spans="1:12" ht="15.75" x14ac:dyDescent="0.25">
      <c r="A42" s="233"/>
      <c r="B42" s="233"/>
      <c r="C42" s="233"/>
      <c r="D42" s="233"/>
      <c r="E42" s="233"/>
      <c r="F42" s="233"/>
      <c r="I42" s="233"/>
      <c r="L42" s="233"/>
    </row>
    <row r="43" spans="1:12" ht="15.75" x14ac:dyDescent="0.25">
      <c r="A43" s="233"/>
      <c r="B43" s="233"/>
      <c r="C43" s="233"/>
      <c r="D43" s="233"/>
      <c r="E43" s="233"/>
      <c r="F43" s="233"/>
      <c r="I43" s="233"/>
      <c r="L43" s="233"/>
    </row>
    <row r="44" spans="1:12" ht="15.75" x14ac:dyDescent="0.25">
      <c r="A44" s="233"/>
      <c r="B44" s="233"/>
      <c r="C44" s="233"/>
      <c r="D44" s="233"/>
      <c r="E44" s="233"/>
      <c r="F44" s="233"/>
      <c r="I44" s="233"/>
      <c r="L44" s="233"/>
    </row>
    <row r="45" spans="1:12" ht="15.75" x14ac:dyDescent="0.25">
      <c r="A45" s="233"/>
      <c r="B45" s="233"/>
      <c r="C45" s="233"/>
      <c r="D45" s="233"/>
      <c r="E45" s="233"/>
      <c r="F45" s="233"/>
      <c r="I45" s="233"/>
      <c r="L45" s="233"/>
    </row>
    <row r="46" spans="1:12" ht="15.75" x14ac:dyDescent="0.25">
      <c r="A46" s="233"/>
      <c r="B46" s="233"/>
      <c r="C46" s="233"/>
      <c r="D46" s="233"/>
      <c r="E46" s="233"/>
      <c r="F46" s="233"/>
      <c r="I46" s="233"/>
      <c r="L46" s="233"/>
    </row>
    <row r="47" spans="1:12" ht="15.75" x14ac:dyDescent="0.25">
      <c r="A47" s="233"/>
      <c r="B47" s="233"/>
      <c r="C47" s="233"/>
      <c r="D47" s="233"/>
      <c r="E47" s="233"/>
      <c r="F47" s="233"/>
      <c r="I47" s="233"/>
      <c r="L47" s="233"/>
    </row>
    <row r="48" spans="1:12" ht="15.75" x14ac:dyDescent="0.25">
      <c r="A48" s="233"/>
      <c r="B48" s="233"/>
      <c r="C48" s="233"/>
      <c r="D48" s="233"/>
      <c r="E48" s="233"/>
      <c r="F48" s="233"/>
      <c r="I48" s="233"/>
      <c r="L48" s="233"/>
    </row>
    <row r="49" spans="1:12" ht="15.75" x14ac:dyDescent="0.25">
      <c r="A49" s="233"/>
      <c r="B49" s="233"/>
      <c r="C49" s="233"/>
      <c r="D49" s="233"/>
      <c r="E49" s="233"/>
      <c r="F49" s="233"/>
      <c r="I49" s="233"/>
      <c r="L49" s="233"/>
    </row>
    <row r="50" spans="1:12" ht="15.75" x14ac:dyDescent="0.25">
      <c r="A50" s="233"/>
      <c r="B50" s="233"/>
      <c r="C50" s="233"/>
      <c r="D50" s="233"/>
      <c r="E50" s="233"/>
      <c r="F50" s="233"/>
      <c r="I50" s="233"/>
      <c r="L50" s="233"/>
    </row>
    <row r="51" spans="1:12" ht="15.75" x14ac:dyDescent="0.25">
      <c r="A51" s="233"/>
      <c r="B51" s="233"/>
      <c r="C51" s="233"/>
      <c r="D51" s="233"/>
      <c r="E51" s="233"/>
      <c r="F51" s="233"/>
      <c r="I51" s="233"/>
      <c r="L51" s="233"/>
    </row>
    <row r="52" spans="1:12" ht="15.75" x14ac:dyDescent="0.25">
      <c r="A52" s="233"/>
      <c r="B52" s="233"/>
      <c r="C52" s="233"/>
      <c r="D52" s="233"/>
      <c r="E52" s="233"/>
      <c r="F52" s="233"/>
      <c r="I52" s="233"/>
      <c r="L52" s="233"/>
    </row>
    <row r="53" spans="1:12" ht="15.75" x14ac:dyDescent="0.25">
      <c r="A53" s="233"/>
      <c r="B53" s="233"/>
      <c r="C53" s="233"/>
      <c r="D53" s="233"/>
      <c r="E53" s="233"/>
      <c r="F53" s="233"/>
      <c r="I53" s="233"/>
      <c r="L53" s="233"/>
    </row>
    <row r="54" spans="1:12" ht="15.75" x14ac:dyDescent="0.25">
      <c r="A54" s="233"/>
      <c r="B54" s="233"/>
      <c r="C54" s="233"/>
      <c r="D54" s="233"/>
      <c r="E54" s="233"/>
      <c r="F54" s="233"/>
      <c r="I54" s="233"/>
      <c r="L54" s="233"/>
    </row>
    <row r="55" spans="1:12" ht="15.75" x14ac:dyDescent="0.25">
      <c r="A55" s="233"/>
      <c r="B55" s="233"/>
      <c r="C55" s="233"/>
      <c r="D55" s="233"/>
      <c r="E55" s="233"/>
      <c r="F55" s="233"/>
      <c r="I55" s="233"/>
      <c r="L55" s="233"/>
    </row>
    <row r="56" spans="1:12" ht="15.75" x14ac:dyDescent="0.25">
      <c r="A56" s="233"/>
      <c r="B56" s="233"/>
      <c r="C56" s="233"/>
      <c r="D56" s="233"/>
      <c r="E56" s="233"/>
      <c r="F56" s="233"/>
      <c r="I56" s="233"/>
      <c r="L56" s="233"/>
    </row>
    <row r="57" spans="1:12" ht="15.75" x14ac:dyDescent="0.25">
      <c r="A57" s="233"/>
      <c r="B57" s="233"/>
      <c r="C57" s="233"/>
      <c r="D57" s="233"/>
      <c r="E57" s="233"/>
      <c r="F57" s="233"/>
      <c r="I57" s="233"/>
      <c r="L57" s="233"/>
    </row>
    <row r="58" spans="1:12" ht="15.75" x14ac:dyDescent="0.25">
      <c r="A58" s="233"/>
      <c r="B58" s="233"/>
      <c r="C58" s="233"/>
      <c r="D58" s="233"/>
      <c r="E58" s="233"/>
      <c r="F58" s="233"/>
      <c r="I58" s="233"/>
      <c r="L58" s="233"/>
    </row>
    <row r="59" spans="1:12" ht="15.75" x14ac:dyDescent="0.25">
      <c r="A59" s="233"/>
      <c r="B59" s="233"/>
      <c r="C59" s="233"/>
      <c r="D59" s="233"/>
      <c r="E59" s="233"/>
      <c r="F59" s="233"/>
      <c r="I59" s="233"/>
      <c r="L59" s="233"/>
    </row>
    <row r="60" spans="1:12" ht="15.75" x14ac:dyDescent="0.25">
      <c r="A60" s="233"/>
      <c r="B60" s="233"/>
      <c r="C60" s="233"/>
      <c r="D60" s="233"/>
      <c r="E60" s="233"/>
      <c r="F60" s="233"/>
      <c r="I60" s="233"/>
      <c r="L60" s="233"/>
    </row>
    <row r="61" spans="1:12" ht="15.75" x14ac:dyDescent="0.25">
      <c r="A61" s="233"/>
      <c r="B61" s="233"/>
      <c r="C61" s="233"/>
      <c r="D61" s="233"/>
      <c r="E61" s="233"/>
      <c r="F61" s="233"/>
      <c r="I61" s="233"/>
      <c r="L61" s="233"/>
    </row>
    <row r="62" spans="1:12" ht="15.75" x14ac:dyDescent="0.25">
      <c r="A62" s="233"/>
      <c r="B62" s="233"/>
      <c r="C62" s="233"/>
      <c r="D62" s="233"/>
      <c r="E62" s="233"/>
      <c r="F62" s="233"/>
      <c r="I62" s="233"/>
      <c r="L62" s="233"/>
    </row>
    <row r="63" spans="1:12" ht="15.75" x14ac:dyDescent="0.25">
      <c r="A63" s="233"/>
      <c r="B63" s="233"/>
      <c r="C63" s="233"/>
      <c r="D63" s="233"/>
      <c r="E63" s="233"/>
      <c r="F63" s="233"/>
      <c r="I63" s="233"/>
      <c r="L63" s="233"/>
    </row>
    <row r="64" spans="1:12" ht="15.75" x14ac:dyDescent="0.25">
      <c r="A64" s="233"/>
      <c r="B64" s="233"/>
      <c r="C64" s="233"/>
      <c r="D64" s="233"/>
      <c r="E64" s="233"/>
      <c r="F64" s="233"/>
      <c r="I64" s="233"/>
      <c r="L64" s="233"/>
    </row>
    <row r="65" spans="1:12" ht="15.75" x14ac:dyDescent="0.25">
      <c r="A65" s="233"/>
      <c r="B65" s="233"/>
      <c r="C65" s="233"/>
      <c r="D65" s="233"/>
      <c r="E65" s="233"/>
      <c r="F65" s="233"/>
      <c r="I65" s="233"/>
      <c r="L65" s="233"/>
    </row>
    <row r="66" spans="1:12" ht="15.75" x14ac:dyDescent="0.25">
      <c r="A66" s="233"/>
      <c r="B66" s="233"/>
      <c r="C66" s="233"/>
      <c r="D66" s="233"/>
      <c r="E66" s="233"/>
      <c r="F66" s="233"/>
      <c r="I66" s="233"/>
      <c r="L66" s="233"/>
    </row>
    <row r="67" spans="1:12" ht="15.75" x14ac:dyDescent="0.25">
      <c r="A67" s="233"/>
      <c r="B67" s="233"/>
      <c r="C67" s="233"/>
      <c r="D67" s="233"/>
      <c r="E67" s="233"/>
      <c r="F67" s="233"/>
      <c r="I67" s="233"/>
      <c r="L67" s="233"/>
    </row>
    <row r="68" spans="1:12" ht="15.75" x14ac:dyDescent="0.25">
      <c r="A68" s="233"/>
      <c r="B68" s="233"/>
      <c r="C68" s="233"/>
      <c r="D68" s="233"/>
      <c r="E68" s="233"/>
      <c r="F68" s="233"/>
      <c r="I68" s="233"/>
      <c r="L68" s="233"/>
    </row>
    <row r="69" spans="1:12" ht="15.75" x14ac:dyDescent="0.25">
      <c r="A69" s="233"/>
      <c r="B69" s="233"/>
      <c r="C69" s="233"/>
      <c r="D69" s="233"/>
      <c r="E69" s="233"/>
      <c r="F69" s="233"/>
      <c r="I69" s="233"/>
      <c r="L69" s="233"/>
    </row>
    <row r="70" spans="1:12" ht="15.75" x14ac:dyDescent="0.25">
      <c r="A70" s="233"/>
      <c r="B70" s="233"/>
      <c r="C70" s="233"/>
      <c r="D70" s="233"/>
      <c r="E70" s="233"/>
      <c r="F70" s="233"/>
      <c r="I70" s="233"/>
      <c r="L70" s="233"/>
    </row>
    <row r="71" spans="1:12" ht="15.75" x14ac:dyDescent="0.25">
      <c r="A71" s="233"/>
      <c r="B71" s="233"/>
      <c r="C71" s="233"/>
      <c r="D71" s="233"/>
      <c r="E71" s="233"/>
      <c r="F71" s="233"/>
      <c r="I71" s="233"/>
      <c r="L71" s="233"/>
    </row>
    <row r="72" spans="1:12" ht="15.75" x14ac:dyDescent="0.25">
      <c r="A72" s="233"/>
      <c r="B72" s="233"/>
      <c r="C72" s="233"/>
      <c r="D72" s="233"/>
      <c r="E72" s="233"/>
      <c r="F72" s="233"/>
      <c r="I72" s="233"/>
      <c r="L72" s="233"/>
    </row>
    <row r="73" spans="1:12" ht="15.75" x14ac:dyDescent="0.25">
      <c r="A73" s="233"/>
      <c r="B73" s="233"/>
      <c r="C73" s="233"/>
      <c r="D73" s="233"/>
      <c r="E73" s="233"/>
      <c r="F73" s="233"/>
      <c r="I73" s="233"/>
      <c r="L73" s="233"/>
    </row>
    <row r="74" spans="1:12" ht="15.75" x14ac:dyDescent="0.25">
      <c r="A74" s="233"/>
      <c r="B74" s="233"/>
      <c r="C74" s="233"/>
      <c r="D74" s="233"/>
      <c r="E74" s="233"/>
      <c r="F74" s="233"/>
      <c r="I74" s="233"/>
      <c r="L74" s="233"/>
    </row>
    <row r="75" spans="1:12" ht="15.75" x14ac:dyDescent="0.25">
      <c r="A75" s="233"/>
      <c r="B75" s="233"/>
      <c r="C75" s="233"/>
      <c r="D75" s="233"/>
      <c r="E75" s="233"/>
      <c r="F75" s="233"/>
      <c r="I75" s="233"/>
      <c r="L75" s="233"/>
    </row>
    <row r="76" spans="1:12" ht="15.75" x14ac:dyDescent="0.25">
      <c r="A76" s="233"/>
      <c r="B76" s="233"/>
      <c r="C76" s="233"/>
      <c r="D76" s="233"/>
      <c r="E76" s="233"/>
      <c r="F76" s="233"/>
      <c r="I76" s="233"/>
      <c r="L76" s="233"/>
    </row>
    <row r="77" spans="1:12" ht="15.75" x14ac:dyDescent="0.25">
      <c r="A77" s="233"/>
      <c r="B77" s="233"/>
      <c r="C77" s="233"/>
      <c r="D77" s="233"/>
      <c r="E77" s="233"/>
      <c r="F77" s="233"/>
      <c r="I77" s="233"/>
      <c r="L77" s="233"/>
    </row>
    <row r="78" spans="1:12" ht="15.75" x14ac:dyDescent="0.25">
      <c r="A78" s="233"/>
      <c r="B78" s="233"/>
      <c r="C78" s="233"/>
      <c r="D78" s="233"/>
      <c r="E78" s="233"/>
      <c r="F78" s="233"/>
      <c r="I78" s="233"/>
      <c r="L78" s="233"/>
    </row>
    <row r="79" spans="1:12" ht="15.75" x14ac:dyDescent="0.25">
      <c r="A79" s="233"/>
      <c r="B79" s="233"/>
      <c r="C79" s="233"/>
      <c r="D79" s="233"/>
      <c r="E79" s="233"/>
      <c r="F79" s="233"/>
      <c r="I79" s="233"/>
      <c r="L79" s="233"/>
    </row>
    <row r="80" spans="1:12" ht="15.75" x14ac:dyDescent="0.25">
      <c r="A80" s="233"/>
      <c r="B80" s="233"/>
      <c r="C80" s="233"/>
      <c r="D80" s="233"/>
      <c r="E80" s="233"/>
      <c r="F80" s="233"/>
      <c r="I80" s="233"/>
      <c r="L80" s="233"/>
    </row>
    <row r="81" spans="1:12" ht="15.75" x14ac:dyDescent="0.25">
      <c r="A81" s="233"/>
      <c r="B81" s="233"/>
      <c r="C81" s="233"/>
      <c r="D81" s="233"/>
      <c r="E81" s="233"/>
      <c r="F81" s="233"/>
      <c r="I81" s="233"/>
      <c r="L81" s="233"/>
    </row>
    <row r="82" spans="1:12" ht="15.75" x14ac:dyDescent="0.25">
      <c r="A82" s="233"/>
      <c r="B82" s="233"/>
      <c r="C82" s="233"/>
      <c r="D82" s="233"/>
      <c r="E82" s="233"/>
      <c r="F82" s="233"/>
      <c r="I82" s="233"/>
      <c r="L82" s="233"/>
    </row>
    <row r="83" spans="1:12" ht="15.75" x14ac:dyDescent="0.25">
      <c r="A83" s="233"/>
      <c r="B83" s="233"/>
      <c r="C83" s="233"/>
      <c r="D83" s="233"/>
      <c r="E83" s="233"/>
      <c r="F83" s="233"/>
      <c r="I83" s="233"/>
      <c r="L83" s="233"/>
    </row>
    <row r="84" spans="1:12" ht="15.75" x14ac:dyDescent="0.25">
      <c r="A84" s="233"/>
      <c r="B84" s="233"/>
      <c r="C84" s="233"/>
      <c r="D84" s="233"/>
      <c r="E84" s="233"/>
      <c r="F84" s="233"/>
      <c r="I84" s="233"/>
      <c r="L84" s="233"/>
    </row>
    <row r="85" spans="1:12" ht="15.75" x14ac:dyDescent="0.25">
      <c r="A85" s="233"/>
      <c r="B85" s="233"/>
      <c r="C85" s="233"/>
      <c r="D85" s="233"/>
      <c r="E85" s="233"/>
      <c r="F85" s="233"/>
      <c r="I85" s="233"/>
      <c r="L85" s="233"/>
    </row>
    <row r="86" spans="1:12" ht="15.75" x14ac:dyDescent="0.25">
      <c r="A86" s="233"/>
      <c r="B86" s="233"/>
      <c r="C86" s="233"/>
      <c r="D86" s="233"/>
      <c r="E86" s="233"/>
      <c r="F86" s="233"/>
      <c r="I86" s="233"/>
      <c r="L86" s="233"/>
    </row>
    <row r="87" spans="1:12" ht="15.75" x14ac:dyDescent="0.25">
      <c r="A87" s="233"/>
      <c r="B87" s="233"/>
      <c r="C87" s="233"/>
      <c r="D87" s="233"/>
      <c r="E87" s="233"/>
      <c r="F87" s="233"/>
      <c r="I87" s="233"/>
      <c r="L87" s="233"/>
    </row>
    <row r="88" spans="1:12" ht="15.75" x14ac:dyDescent="0.25">
      <c r="A88" s="233"/>
      <c r="B88" s="233"/>
      <c r="C88" s="233"/>
      <c r="D88" s="233"/>
      <c r="E88" s="233"/>
      <c r="F88" s="233"/>
      <c r="I88" s="233"/>
      <c r="L88" s="233"/>
    </row>
    <row r="89" spans="1:12" ht="15.75" x14ac:dyDescent="0.25">
      <c r="A89" s="233"/>
      <c r="B89" s="233"/>
      <c r="C89" s="233"/>
      <c r="D89" s="233"/>
      <c r="E89" s="233"/>
      <c r="F89" s="233"/>
      <c r="I89" s="233"/>
      <c r="L89" s="233"/>
    </row>
    <row r="90" spans="1:12" ht="15.75" x14ac:dyDescent="0.25">
      <c r="A90" s="233"/>
      <c r="B90" s="233"/>
      <c r="C90" s="233"/>
      <c r="D90" s="233"/>
      <c r="E90" s="233"/>
      <c r="F90" s="233"/>
      <c r="I90" s="233"/>
      <c r="L90" s="233"/>
    </row>
    <row r="91" spans="1:12" ht="15.75" x14ac:dyDescent="0.25">
      <c r="A91" s="233"/>
      <c r="B91" s="233"/>
      <c r="C91" s="233"/>
      <c r="D91" s="233"/>
      <c r="E91" s="233"/>
      <c r="F91" s="233"/>
      <c r="I91" s="233"/>
      <c r="L91" s="233"/>
    </row>
    <row r="92" spans="1:12" ht="15.75" x14ac:dyDescent="0.25">
      <c r="A92" s="233"/>
      <c r="B92" s="233"/>
      <c r="C92" s="233"/>
      <c r="D92" s="233"/>
      <c r="E92" s="233"/>
      <c r="F92" s="233"/>
      <c r="I92" s="233"/>
      <c r="L92" s="233"/>
    </row>
    <row r="93" spans="1:12" ht="15.75" x14ac:dyDescent="0.25">
      <c r="A93" s="233"/>
      <c r="B93" s="233"/>
      <c r="C93" s="233"/>
      <c r="D93" s="233"/>
      <c r="E93" s="233"/>
      <c r="F93" s="233"/>
      <c r="I93" s="233"/>
      <c r="L93" s="233"/>
    </row>
    <row r="94" spans="1:12" ht="15.75" x14ac:dyDescent="0.25">
      <c r="A94" s="233"/>
      <c r="B94" s="233"/>
      <c r="C94" s="233"/>
      <c r="D94" s="233"/>
      <c r="E94" s="233"/>
      <c r="F94" s="233"/>
      <c r="I94" s="233"/>
      <c r="L94" s="233"/>
    </row>
    <row r="95" spans="1:12" ht="15.75" x14ac:dyDescent="0.25">
      <c r="A95" s="233"/>
      <c r="B95" s="233"/>
      <c r="C95" s="233"/>
      <c r="D95" s="233"/>
      <c r="E95" s="233"/>
      <c r="F95" s="233"/>
      <c r="I95" s="233"/>
      <c r="L95" s="233"/>
    </row>
    <row r="96" spans="1:12" ht="15.75" x14ac:dyDescent="0.25">
      <c r="A96" s="233"/>
      <c r="B96" s="233"/>
      <c r="C96" s="233"/>
      <c r="D96" s="233"/>
      <c r="E96" s="233"/>
      <c r="F96" s="233"/>
      <c r="I96" s="233"/>
      <c r="L96" s="233"/>
    </row>
    <row r="97" spans="1:12" ht="15.75" x14ac:dyDescent="0.25">
      <c r="A97" s="233"/>
      <c r="B97" s="233"/>
      <c r="C97" s="233"/>
      <c r="D97" s="233"/>
      <c r="E97" s="233"/>
      <c r="F97" s="233"/>
      <c r="I97" s="233"/>
      <c r="L97" s="233"/>
    </row>
    <row r="98" spans="1:12" ht="15.75" x14ac:dyDescent="0.25">
      <c r="A98" s="233"/>
      <c r="B98" s="233"/>
      <c r="C98" s="233"/>
      <c r="D98" s="233"/>
      <c r="E98" s="233"/>
      <c r="F98" s="233"/>
      <c r="I98" s="233"/>
      <c r="L98" s="233"/>
    </row>
    <row r="99" spans="1:12" ht="15.75" x14ac:dyDescent="0.25">
      <c r="A99" s="233"/>
      <c r="B99" s="233"/>
      <c r="C99" s="233"/>
      <c r="D99" s="233"/>
      <c r="E99" s="233"/>
      <c r="F99" s="233"/>
      <c r="I99" s="233"/>
      <c r="L99" s="233"/>
    </row>
    <row r="100" spans="1:12" ht="15.75" x14ac:dyDescent="0.25">
      <c r="A100" s="233"/>
      <c r="B100" s="233"/>
      <c r="C100" s="233"/>
      <c r="D100" s="233"/>
      <c r="E100" s="233"/>
      <c r="F100" s="233"/>
      <c r="I100" s="233"/>
      <c r="L100" s="233"/>
    </row>
    <row r="101" spans="1:12" ht="15.75" x14ac:dyDescent="0.25">
      <c r="A101" s="233"/>
      <c r="B101" s="233"/>
      <c r="C101" s="233"/>
      <c r="D101" s="233"/>
      <c r="E101" s="233"/>
      <c r="F101" s="233"/>
      <c r="I101" s="233"/>
      <c r="L101" s="233"/>
    </row>
    <row r="102" spans="1:12" ht="15.75" x14ac:dyDescent="0.25">
      <c r="A102" s="233"/>
      <c r="B102" s="233"/>
      <c r="C102" s="233"/>
      <c r="D102" s="233"/>
      <c r="E102" s="233"/>
      <c r="F102" s="233"/>
      <c r="I102" s="233"/>
      <c r="L102" s="233"/>
    </row>
    <row r="103" spans="1:12" ht="15.75" x14ac:dyDescent="0.25">
      <c r="A103" s="233"/>
      <c r="B103" s="233"/>
      <c r="C103" s="233"/>
      <c r="D103" s="233"/>
      <c r="E103" s="233"/>
      <c r="F103" s="233"/>
      <c r="I103" s="233"/>
      <c r="L103" s="233"/>
    </row>
    <row r="104" spans="1:12" ht="15.75" x14ac:dyDescent="0.25">
      <c r="A104" s="233"/>
      <c r="B104" s="233"/>
      <c r="C104" s="233"/>
      <c r="D104" s="233"/>
      <c r="E104" s="233"/>
      <c r="F104" s="233"/>
      <c r="I104" s="233"/>
      <c r="L104" s="233"/>
    </row>
    <row r="105" spans="1:12" ht="15.75" x14ac:dyDescent="0.25">
      <c r="A105" s="233"/>
      <c r="B105" s="233"/>
      <c r="C105" s="233"/>
      <c r="D105" s="233"/>
      <c r="E105" s="233"/>
      <c r="F105" s="233"/>
      <c r="I105" s="233"/>
      <c r="L105" s="233"/>
    </row>
    <row r="106" spans="1:12" ht="15.75" x14ac:dyDescent="0.25">
      <c r="A106" s="233"/>
      <c r="B106" s="233"/>
      <c r="C106" s="233"/>
      <c r="D106" s="233"/>
      <c r="E106" s="233"/>
      <c r="F106" s="233"/>
      <c r="I106" s="233"/>
      <c r="L106" s="233"/>
    </row>
    <row r="107" spans="1:12" ht="15.75" x14ac:dyDescent="0.25">
      <c r="A107" s="233"/>
      <c r="B107" s="233"/>
      <c r="C107" s="233"/>
      <c r="D107" s="233"/>
      <c r="E107" s="233"/>
      <c r="F107" s="233"/>
      <c r="I107" s="233"/>
      <c r="L107" s="233"/>
    </row>
    <row r="108" spans="1:12" ht="15.75" x14ac:dyDescent="0.25">
      <c r="A108" s="233"/>
      <c r="B108" s="233"/>
      <c r="C108" s="233"/>
      <c r="D108" s="233"/>
      <c r="E108" s="233"/>
      <c r="F108" s="233"/>
      <c r="I108" s="233"/>
      <c r="L108" s="233"/>
    </row>
    <row r="109" spans="1:12" ht="15.75" x14ac:dyDescent="0.25">
      <c r="A109" s="233"/>
      <c r="B109" s="233"/>
      <c r="C109" s="233"/>
      <c r="D109" s="233"/>
      <c r="E109" s="233"/>
      <c r="F109" s="233"/>
      <c r="I109" s="233"/>
      <c r="L109" s="233"/>
    </row>
    <row r="110" spans="1:12" ht="15.75" x14ac:dyDescent="0.25">
      <c r="A110" s="233"/>
      <c r="B110" s="233"/>
      <c r="C110" s="233"/>
      <c r="D110" s="233"/>
      <c r="E110" s="233"/>
      <c r="F110" s="233"/>
      <c r="I110" s="233"/>
      <c r="L110" s="233"/>
    </row>
    <row r="111" spans="1:12" ht="15.75" x14ac:dyDescent="0.25">
      <c r="A111" s="233"/>
      <c r="B111" s="233"/>
      <c r="C111" s="233"/>
      <c r="D111" s="233"/>
      <c r="E111" s="233"/>
      <c r="F111" s="233"/>
      <c r="I111" s="233"/>
      <c r="L111" s="233"/>
    </row>
    <row r="112" spans="1:12" ht="15.75" x14ac:dyDescent="0.25">
      <c r="A112" s="233"/>
      <c r="B112" s="233"/>
      <c r="C112" s="233"/>
      <c r="D112" s="233"/>
      <c r="E112" s="233"/>
      <c r="F112" s="233"/>
      <c r="I112" s="233"/>
      <c r="L112" s="233"/>
    </row>
    <row r="113" spans="1:12" ht="15.75" x14ac:dyDescent="0.25">
      <c r="A113" s="233"/>
      <c r="B113" s="233"/>
      <c r="C113" s="233"/>
      <c r="D113" s="233"/>
      <c r="E113" s="233"/>
      <c r="F113" s="233"/>
      <c r="I113" s="233"/>
      <c r="L113" s="233"/>
    </row>
    <row r="114" spans="1:12" ht="15.75" x14ac:dyDescent="0.25">
      <c r="A114" s="233"/>
      <c r="B114" s="233"/>
      <c r="C114" s="233"/>
      <c r="D114" s="233"/>
      <c r="E114" s="233"/>
      <c r="F114" s="233"/>
      <c r="I114" s="233"/>
      <c r="L114" s="233"/>
    </row>
    <row r="115" spans="1:12" ht="15.75" x14ac:dyDescent="0.25">
      <c r="A115" s="233"/>
      <c r="B115" s="233"/>
      <c r="C115" s="233"/>
      <c r="D115" s="233"/>
      <c r="E115" s="233"/>
      <c r="F115" s="233"/>
      <c r="I115" s="233"/>
      <c r="L115" s="233"/>
    </row>
    <row r="116" spans="1:12" ht="15.75" x14ac:dyDescent="0.25">
      <c r="A116" s="233"/>
      <c r="B116" s="233"/>
      <c r="C116" s="233"/>
      <c r="D116" s="233"/>
      <c r="E116" s="233"/>
      <c r="F116" s="233"/>
      <c r="I116" s="233"/>
      <c r="L116" s="233"/>
    </row>
    <row r="117" spans="1:12" ht="15.75" x14ac:dyDescent="0.25">
      <c r="A117" s="233"/>
      <c r="B117" s="233"/>
      <c r="C117" s="233"/>
      <c r="D117" s="233"/>
      <c r="E117" s="233"/>
      <c r="F117" s="233"/>
      <c r="I117" s="233"/>
      <c r="L117" s="233"/>
    </row>
    <row r="118" spans="1:12" ht="15.75" x14ac:dyDescent="0.25">
      <c r="A118" s="233"/>
      <c r="B118" s="233"/>
      <c r="C118" s="233"/>
      <c r="D118" s="233"/>
      <c r="E118" s="233"/>
      <c r="F118" s="233"/>
      <c r="I118" s="233"/>
      <c r="L118" s="233"/>
    </row>
    <row r="119" spans="1:12" ht="15.75" x14ac:dyDescent="0.25">
      <c r="A119" s="233"/>
      <c r="B119" s="233"/>
      <c r="C119" s="233"/>
      <c r="D119" s="233"/>
      <c r="E119" s="233"/>
      <c r="F119" s="233"/>
      <c r="I119" s="233"/>
      <c r="L119" s="233"/>
    </row>
    <row r="120" spans="1:12" ht="15.75" x14ac:dyDescent="0.25">
      <c r="A120" s="233"/>
      <c r="B120" s="233"/>
      <c r="C120" s="233"/>
      <c r="D120" s="233"/>
      <c r="E120" s="233"/>
      <c r="F120" s="233"/>
      <c r="I120" s="233"/>
      <c r="L120" s="233"/>
    </row>
    <row r="121" spans="1:12" ht="15.75" x14ac:dyDescent="0.25">
      <c r="A121" s="233"/>
      <c r="B121" s="233"/>
      <c r="C121" s="233"/>
      <c r="D121" s="233"/>
      <c r="E121" s="233"/>
      <c r="F121" s="233"/>
      <c r="I121" s="233"/>
      <c r="L121" s="233"/>
    </row>
    <row r="122" spans="1:12" ht="15.75" x14ac:dyDescent="0.25">
      <c r="A122" s="233"/>
      <c r="B122" s="233"/>
      <c r="C122" s="233"/>
      <c r="D122" s="233"/>
      <c r="E122" s="233"/>
      <c r="F122" s="233"/>
      <c r="I122" s="233"/>
      <c r="L122" s="233"/>
    </row>
    <row r="123" spans="1:12" ht="15.75" x14ac:dyDescent="0.25">
      <c r="A123" s="233"/>
      <c r="B123" s="233"/>
      <c r="C123" s="233"/>
      <c r="D123" s="233"/>
      <c r="E123" s="233"/>
      <c r="F123" s="233"/>
      <c r="I123" s="233"/>
      <c r="L123" s="233"/>
    </row>
    <row r="124" spans="1:12" ht="15.75" x14ac:dyDescent="0.25">
      <c r="A124" s="233"/>
      <c r="B124" s="233"/>
      <c r="C124" s="233"/>
      <c r="D124" s="233"/>
      <c r="E124" s="233"/>
      <c r="F124" s="233"/>
      <c r="I124" s="233"/>
      <c r="L124" s="233"/>
    </row>
    <row r="125" spans="1:12" ht="15.75" x14ac:dyDescent="0.25">
      <c r="A125" s="233"/>
      <c r="B125" s="233"/>
      <c r="C125" s="233"/>
      <c r="D125" s="233"/>
      <c r="E125" s="233"/>
      <c r="F125" s="233"/>
      <c r="I125" s="233"/>
      <c r="L125" s="233"/>
    </row>
    <row r="126" spans="1:12" ht="15.75" x14ac:dyDescent="0.25">
      <c r="A126" s="233"/>
      <c r="B126" s="233"/>
      <c r="C126" s="233"/>
      <c r="D126" s="233"/>
      <c r="E126" s="233"/>
      <c r="F126" s="233"/>
      <c r="I126" s="233"/>
      <c r="L126" s="233"/>
    </row>
    <row r="127" spans="1:12" ht="15.75" x14ac:dyDescent="0.25">
      <c r="A127" s="233"/>
      <c r="B127" s="233"/>
      <c r="C127" s="233"/>
      <c r="D127" s="233"/>
      <c r="E127" s="233"/>
      <c r="F127" s="233"/>
      <c r="I127" s="233"/>
      <c r="L127" s="233"/>
    </row>
    <row r="128" spans="1:12" ht="15.75" x14ac:dyDescent="0.25">
      <c r="A128" s="233"/>
      <c r="B128" s="233"/>
      <c r="C128" s="233"/>
      <c r="D128" s="233"/>
      <c r="E128" s="233"/>
      <c r="F128" s="233"/>
      <c r="I128" s="233"/>
      <c r="L128" s="233"/>
    </row>
    <row r="129" spans="1:12" ht="15.75" x14ac:dyDescent="0.25">
      <c r="A129" s="233"/>
      <c r="B129" s="233"/>
      <c r="C129" s="233"/>
      <c r="D129" s="233"/>
      <c r="E129" s="233"/>
      <c r="F129" s="233"/>
      <c r="I129" s="233"/>
      <c r="L129" s="233"/>
    </row>
    <row r="130" spans="1:12" ht="15.75" x14ac:dyDescent="0.25">
      <c r="A130" s="233"/>
      <c r="B130" s="233"/>
      <c r="C130" s="233"/>
      <c r="D130" s="233"/>
      <c r="E130" s="233"/>
      <c r="F130" s="233"/>
      <c r="I130" s="233"/>
      <c r="L130" s="233"/>
    </row>
    <row r="131" spans="1:12" ht="15.75" x14ac:dyDescent="0.25">
      <c r="A131" s="233"/>
      <c r="B131" s="233"/>
      <c r="C131" s="233"/>
      <c r="D131" s="233"/>
      <c r="E131" s="233"/>
      <c r="F131" s="233"/>
      <c r="I131" s="233"/>
      <c r="L131" s="233"/>
    </row>
  </sheetData>
  <pageMargins left="0.75" right="0.75" top="1" bottom="1" header="0.5" footer="0.5"/>
  <pageSetup paperSize="9" orientation="portrait" r:id="rId1"/>
  <headerFooter alignWithMargins="0">
    <oddFooter>&amp;C&amp;"Garamond,Normal"____________________________________________________________________________________
Administrative retningslinier for rammeorganisationer (bilag 6)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opLeftCell="A5" zoomScaleNormal="100" workbookViewId="0">
      <selection activeCell="C38" sqref="C38"/>
    </sheetView>
  </sheetViews>
  <sheetFormatPr defaultRowHeight="12.75" x14ac:dyDescent="0.2"/>
  <cols>
    <col min="2" max="2" width="41.28515625" customWidth="1"/>
    <col min="3" max="3" width="11.28515625" style="157" customWidth="1"/>
    <col min="4" max="5" width="12.85546875" customWidth="1"/>
  </cols>
  <sheetData>
    <row r="1" spans="1:5" x14ac:dyDescent="0.2">
      <c r="A1" s="22" t="s">
        <v>109</v>
      </c>
    </row>
    <row r="2" spans="1:5" x14ac:dyDescent="0.2">
      <c r="A2" s="22" t="s">
        <v>137</v>
      </c>
    </row>
    <row r="3" spans="1:5" x14ac:dyDescent="0.2">
      <c r="A3" s="1" t="s">
        <v>46</v>
      </c>
    </row>
    <row r="4" spans="1:5" x14ac:dyDescent="0.2">
      <c r="A4" s="1" t="s">
        <v>136</v>
      </c>
    </row>
    <row r="5" spans="1:5" x14ac:dyDescent="0.2">
      <c r="A5" s="22"/>
    </row>
    <row r="6" spans="1:5" ht="25.5" x14ac:dyDescent="0.2">
      <c r="B6" s="158" t="s">
        <v>89</v>
      </c>
      <c r="C6" s="158" t="s">
        <v>150</v>
      </c>
      <c r="D6" s="63" t="s">
        <v>125</v>
      </c>
      <c r="E6" s="63" t="s">
        <v>151</v>
      </c>
    </row>
    <row r="7" spans="1:5" x14ac:dyDescent="0.2">
      <c r="B7" s="120" t="s">
        <v>38</v>
      </c>
      <c r="C7" s="64">
        <v>2100</v>
      </c>
      <c r="D7" s="65">
        <v>2076</v>
      </c>
      <c r="E7" s="66">
        <f>D7/D12</f>
        <v>0.66538461538461535</v>
      </c>
    </row>
    <row r="8" spans="1:5" x14ac:dyDescent="0.2">
      <c r="B8" s="120" t="s">
        <v>39</v>
      </c>
      <c r="C8" s="64">
        <v>1000</v>
      </c>
      <c r="D8" s="65">
        <v>1044</v>
      </c>
      <c r="E8" s="67">
        <f>D8/D12</f>
        <v>0.33461538461538459</v>
      </c>
    </row>
    <row r="9" spans="1:5" x14ac:dyDescent="0.2">
      <c r="B9" s="120"/>
      <c r="C9" s="64"/>
      <c r="D9" s="65"/>
      <c r="E9" s="67">
        <f>D9/D12</f>
        <v>0</v>
      </c>
    </row>
    <row r="10" spans="1:5" x14ac:dyDescent="0.2">
      <c r="B10" s="120"/>
      <c r="C10" s="64"/>
      <c r="D10" s="65"/>
      <c r="E10" s="67">
        <f>D10/D12</f>
        <v>0</v>
      </c>
    </row>
    <row r="11" spans="1:5" ht="13.5" thickBot="1" x14ac:dyDescent="0.25">
      <c r="B11" s="120"/>
      <c r="C11" s="64"/>
      <c r="D11" s="65"/>
      <c r="E11" s="67">
        <f>D11/D12</f>
        <v>0</v>
      </c>
    </row>
    <row r="12" spans="1:5" ht="13.5" thickTop="1" x14ac:dyDescent="0.2">
      <c r="B12" s="68" t="s">
        <v>40</v>
      </c>
      <c r="C12" s="69">
        <f>SUM(C7:C11)</f>
        <v>3100</v>
      </c>
      <c r="D12" s="69">
        <f t="shared" ref="D12:E12" si="0">SUBTOTAL(109,D7:D11)</f>
        <v>3120</v>
      </c>
      <c r="E12" s="70">
        <f t="shared" si="0"/>
        <v>1</v>
      </c>
    </row>
    <row r="13" spans="1:5" x14ac:dyDescent="0.2">
      <c r="B13" s="196"/>
    </row>
    <row r="16" spans="1:5" x14ac:dyDescent="0.2">
      <c r="B16" s="71" t="s">
        <v>41</v>
      </c>
      <c r="C16" s="158" t="s">
        <v>150</v>
      </c>
      <c r="D16" s="63" t="s">
        <v>125</v>
      </c>
      <c r="E16" s="63" t="s">
        <v>151</v>
      </c>
    </row>
    <row r="17" spans="2:5" x14ac:dyDescent="0.2">
      <c r="B17" s="120" t="s">
        <v>42</v>
      </c>
      <c r="C17" s="64">
        <v>3500</v>
      </c>
      <c r="D17" s="65">
        <v>3264</v>
      </c>
      <c r="E17" s="61">
        <f>D17/$D$22</f>
        <v>0.31189679885332061</v>
      </c>
    </row>
    <row r="18" spans="2:5" x14ac:dyDescent="0.2">
      <c r="B18" s="120" t="s">
        <v>43</v>
      </c>
      <c r="C18" s="64">
        <v>4500</v>
      </c>
      <c r="D18" s="65">
        <v>4685</v>
      </c>
      <c r="E18" s="62">
        <f>D18/$D$22</f>
        <v>0.44768275203057811</v>
      </c>
    </row>
    <row r="19" spans="2:5" x14ac:dyDescent="0.2">
      <c r="B19" s="120" t="s">
        <v>44</v>
      </c>
      <c r="C19" s="64">
        <v>2500</v>
      </c>
      <c r="D19" s="65">
        <v>2516</v>
      </c>
      <c r="E19" s="62">
        <f>D19/$D$22</f>
        <v>0.2404204491161013</v>
      </c>
    </row>
    <row r="20" spans="2:5" x14ac:dyDescent="0.2">
      <c r="B20" s="120"/>
      <c r="C20" s="64"/>
      <c r="D20" s="65"/>
      <c r="E20" s="62">
        <f>D20/$D$22</f>
        <v>0</v>
      </c>
    </row>
    <row r="21" spans="2:5" ht="13.5" thickBot="1" x14ac:dyDescent="0.25">
      <c r="B21" s="120"/>
      <c r="C21" s="64"/>
      <c r="D21" s="65"/>
      <c r="E21" s="64">
        <f>D21/$D$22</f>
        <v>0</v>
      </c>
    </row>
    <row r="22" spans="2:5" ht="13.5" thickTop="1" x14ac:dyDescent="0.2">
      <c r="B22" s="68" t="s">
        <v>40</v>
      </c>
      <c r="C22" s="69">
        <f>SUM(C17:C21)</f>
        <v>10500</v>
      </c>
      <c r="D22" s="69">
        <f t="shared" ref="D22:E22" si="1">SUBTOTAL(109,D17:D21)</f>
        <v>10465</v>
      </c>
      <c r="E22" s="70">
        <f t="shared" si="1"/>
        <v>1</v>
      </c>
    </row>
    <row r="26" spans="2:5" x14ac:dyDescent="0.2">
      <c r="B26" s="71" t="s">
        <v>72</v>
      </c>
      <c r="C26" s="158" t="s">
        <v>150</v>
      </c>
      <c r="D26" s="63" t="s">
        <v>125</v>
      </c>
      <c r="E26" s="63" t="s">
        <v>151</v>
      </c>
    </row>
    <row r="27" spans="2:5" x14ac:dyDescent="0.2">
      <c r="B27" s="120" t="s">
        <v>74</v>
      </c>
      <c r="C27" s="64">
        <v>1500</v>
      </c>
      <c r="D27" s="65">
        <v>1565</v>
      </c>
      <c r="E27" s="61">
        <f>D27/D32</f>
        <v>0.47932618683001532</v>
      </c>
    </row>
    <row r="28" spans="2:5" x14ac:dyDescent="0.2">
      <c r="B28" s="120" t="s">
        <v>73</v>
      </c>
      <c r="C28" s="64">
        <v>1500</v>
      </c>
      <c r="D28" s="65">
        <v>1700</v>
      </c>
      <c r="E28" s="62">
        <f>D28/D32</f>
        <v>0.52067381316998473</v>
      </c>
    </row>
    <row r="29" spans="2:5" x14ac:dyDescent="0.2">
      <c r="B29" s="120"/>
      <c r="C29" s="64"/>
      <c r="D29" s="65"/>
      <c r="E29" s="62">
        <f>D29/D32</f>
        <v>0</v>
      </c>
    </row>
    <row r="30" spans="2:5" x14ac:dyDescent="0.2">
      <c r="B30" s="120"/>
      <c r="C30" s="64"/>
      <c r="D30" s="65"/>
      <c r="E30" s="62">
        <f>D30/D32</f>
        <v>0</v>
      </c>
    </row>
    <row r="31" spans="2:5" ht="13.5" thickBot="1" x14ac:dyDescent="0.25">
      <c r="B31" s="120"/>
      <c r="C31" s="64"/>
      <c r="D31" s="65"/>
      <c r="E31" s="72">
        <f>D31/D32</f>
        <v>0</v>
      </c>
    </row>
    <row r="32" spans="2:5" ht="13.5" thickTop="1" x14ac:dyDescent="0.2">
      <c r="B32" s="68" t="s">
        <v>40</v>
      </c>
      <c r="C32" s="69">
        <f>SUM(C27:C31)</f>
        <v>3000</v>
      </c>
      <c r="D32" s="69">
        <f t="shared" ref="D32:E32" si="2">SUBTOTAL(109,D27:D31)</f>
        <v>3265</v>
      </c>
      <c r="E32" s="70">
        <f t="shared" si="2"/>
        <v>1</v>
      </c>
    </row>
    <row r="36" spans="2:5" x14ac:dyDescent="0.2">
      <c r="B36" s="71" t="s">
        <v>45</v>
      </c>
      <c r="C36" s="158" t="s">
        <v>150</v>
      </c>
      <c r="D36" s="63" t="s">
        <v>125</v>
      </c>
      <c r="E36" s="63" t="s">
        <v>151</v>
      </c>
    </row>
    <row r="37" spans="2:5" x14ac:dyDescent="0.2">
      <c r="B37" s="120" t="s">
        <v>75</v>
      </c>
      <c r="C37" s="64">
        <v>250</v>
      </c>
      <c r="D37" s="73">
        <v>229</v>
      </c>
      <c r="E37" s="74">
        <f>D37/D42</f>
        <v>1</v>
      </c>
    </row>
    <row r="38" spans="2:5" x14ac:dyDescent="0.2">
      <c r="B38" s="120"/>
      <c r="C38" s="64"/>
      <c r="D38" s="73"/>
      <c r="E38" s="74">
        <f>D38/D42</f>
        <v>0</v>
      </c>
    </row>
    <row r="39" spans="2:5" x14ac:dyDescent="0.2">
      <c r="B39" s="120"/>
      <c r="C39" s="64"/>
      <c r="D39" s="73"/>
      <c r="E39" s="74">
        <f>D39/D42</f>
        <v>0</v>
      </c>
    </row>
    <row r="40" spans="2:5" x14ac:dyDescent="0.2">
      <c r="B40" s="120"/>
      <c r="C40" s="64"/>
      <c r="D40" s="73"/>
      <c r="E40" s="74">
        <f>D40/D42</f>
        <v>0</v>
      </c>
    </row>
    <row r="41" spans="2:5" ht="13.5" thickBot="1" x14ac:dyDescent="0.25">
      <c r="B41" s="120"/>
      <c r="C41" s="64"/>
      <c r="D41" s="73"/>
      <c r="E41" s="74">
        <f>D41/D42</f>
        <v>0</v>
      </c>
    </row>
    <row r="42" spans="2:5" ht="13.5" thickTop="1" x14ac:dyDescent="0.2">
      <c r="B42" s="68" t="s">
        <v>40</v>
      </c>
      <c r="C42" s="69">
        <f>SUM(C37:C41)</f>
        <v>250</v>
      </c>
      <c r="D42" s="69">
        <f t="shared" ref="D42:E42" si="3">SUBTOTAL(109,D37:D41)</f>
        <v>229</v>
      </c>
      <c r="E42" s="70">
        <f t="shared" si="3"/>
        <v>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C21" sqref="C21"/>
    </sheetView>
  </sheetViews>
  <sheetFormatPr defaultRowHeight="12.75" x14ac:dyDescent="0.2"/>
  <cols>
    <col min="2" max="2" width="31.42578125" customWidth="1"/>
    <col min="3" max="8" width="18.28515625" customWidth="1"/>
    <col min="11" max="11" width="16.7109375" customWidth="1"/>
  </cols>
  <sheetData>
    <row r="1" spans="1:11" x14ac:dyDescent="0.2">
      <c r="A1" s="203" t="s">
        <v>113</v>
      </c>
      <c r="B1" s="204"/>
      <c r="C1" s="205"/>
      <c r="D1" s="205"/>
      <c r="E1" s="205"/>
      <c r="F1" s="205"/>
      <c r="G1" s="205"/>
      <c r="H1" s="205"/>
      <c r="I1" s="205"/>
      <c r="J1" s="206"/>
      <c r="K1" s="205"/>
    </row>
    <row r="2" spans="1:11" x14ac:dyDescent="0.2">
      <c r="A2" s="207" t="s">
        <v>131</v>
      </c>
      <c r="B2" s="204"/>
      <c r="C2" s="121"/>
      <c r="D2" s="121"/>
      <c r="E2" s="121"/>
      <c r="F2" s="121"/>
      <c r="G2" s="121"/>
      <c r="H2" s="121"/>
      <c r="I2" s="121"/>
      <c r="J2" s="9"/>
      <c r="K2" s="205"/>
    </row>
    <row r="3" spans="1:11" x14ac:dyDescent="0.2">
      <c r="A3" s="266" t="s">
        <v>124</v>
      </c>
      <c r="B3" s="266"/>
      <c r="C3" s="266"/>
      <c r="D3" s="266"/>
      <c r="E3" s="266"/>
      <c r="F3" s="266"/>
      <c r="G3" s="266"/>
      <c r="H3" s="266"/>
      <c r="I3" s="266"/>
      <c r="J3" s="9"/>
      <c r="K3" s="208" t="s">
        <v>138</v>
      </c>
    </row>
    <row r="4" spans="1:11" ht="25.5" x14ac:dyDescent="0.2">
      <c r="A4" s="267" t="s">
        <v>114</v>
      </c>
      <c r="B4" s="267"/>
      <c r="C4" s="213" t="s">
        <v>115</v>
      </c>
      <c r="D4" s="214" t="s">
        <v>116</v>
      </c>
      <c r="E4" s="215" t="s">
        <v>117</v>
      </c>
      <c r="F4" s="216" t="s">
        <v>118</v>
      </c>
      <c r="G4" s="217" t="s">
        <v>119</v>
      </c>
      <c r="H4" s="226" t="s">
        <v>120</v>
      </c>
      <c r="I4" s="229" t="s">
        <v>121</v>
      </c>
      <c r="J4" s="223"/>
      <c r="K4" s="229" t="s">
        <v>122</v>
      </c>
    </row>
    <row r="5" spans="1:11" x14ac:dyDescent="0.2">
      <c r="A5" s="268" t="s">
        <v>121</v>
      </c>
      <c r="B5" s="268"/>
      <c r="C5" s="220">
        <v>4250</v>
      </c>
      <c r="D5" s="218">
        <v>1250</v>
      </c>
      <c r="E5" s="218">
        <v>500</v>
      </c>
      <c r="F5" s="218">
        <v>250</v>
      </c>
      <c r="G5" s="219">
        <v>125</v>
      </c>
      <c r="H5" s="227">
        <v>275</v>
      </c>
      <c r="I5" s="218">
        <f>SUM(C5:H5)</f>
        <v>6650</v>
      </c>
      <c r="J5" s="224"/>
      <c r="K5" s="218">
        <v>6700</v>
      </c>
    </row>
    <row r="6" spans="1:11" x14ac:dyDescent="0.2">
      <c r="A6" s="268" t="s">
        <v>123</v>
      </c>
      <c r="B6" s="268"/>
      <c r="C6" s="222">
        <f>C5/I5</f>
        <v>0.63909774436090228</v>
      </c>
      <c r="D6" s="221">
        <f>D5/I5</f>
        <v>0.18796992481203006</v>
      </c>
      <c r="E6" s="221">
        <f>E5/I5</f>
        <v>7.5187969924812026E-2</v>
      </c>
      <c r="F6" s="221">
        <f>F5/I5</f>
        <v>3.7593984962406013E-2</v>
      </c>
      <c r="G6" s="221">
        <f>G5/I5</f>
        <v>1.8796992481203006E-2</v>
      </c>
      <c r="H6" s="228">
        <f>H5/I5</f>
        <v>4.1353383458646614E-2</v>
      </c>
      <c r="I6" s="230"/>
      <c r="J6" s="225"/>
      <c r="K6" s="230"/>
    </row>
    <row r="7" spans="1:11" x14ac:dyDescent="0.2">
      <c r="A7" s="209"/>
      <c r="B7" s="204"/>
      <c r="C7" s="205"/>
      <c r="D7" s="205"/>
      <c r="E7" s="205"/>
      <c r="F7" s="205"/>
      <c r="G7" s="205"/>
      <c r="H7" s="205"/>
      <c r="I7" s="205"/>
      <c r="J7" s="206"/>
      <c r="K7" s="205"/>
    </row>
    <row r="8" spans="1:11" x14ac:dyDescent="0.2">
      <c r="A8" s="205"/>
      <c r="B8" s="204"/>
      <c r="C8" s="205"/>
      <c r="D8" s="205"/>
      <c r="E8" s="205"/>
      <c r="F8" s="205"/>
      <c r="G8" s="205"/>
      <c r="H8" s="205"/>
      <c r="I8" s="205"/>
      <c r="J8" s="206"/>
      <c r="K8" s="205"/>
    </row>
    <row r="9" spans="1:11" x14ac:dyDescent="0.2">
      <c r="A9" s="205"/>
      <c r="B9" s="204"/>
      <c r="C9" s="205"/>
      <c r="D9" s="205"/>
      <c r="E9" s="205"/>
      <c r="F9" s="205"/>
      <c r="G9" s="205"/>
      <c r="H9" s="205"/>
      <c r="I9" s="205"/>
      <c r="J9" s="206"/>
      <c r="K9" s="205"/>
    </row>
    <row r="10" spans="1:11" x14ac:dyDescent="0.2">
      <c r="A10" s="204"/>
      <c r="B10" s="204"/>
      <c r="C10" s="204"/>
      <c r="D10" s="204"/>
      <c r="E10" s="204"/>
      <c r="F10" s="204"/>
      <c r="G10" s="204"/>
      <c r="H10" s="204"/>
      <c r="I10" s="204"/>
      <c r="J10" s="206"/>
      <c r="K10" s="204"/>
    </row>
    <row r="11" spans="1:11" x14ac:dyDescent="0.2">
      <c r="A11" s="266" t="s">
        <v>124</v>
      </c>
      <c r="B11" s="266"/>
      <c r="C11" s="266"/>
      <c r="D11" s="266"/>
      <c r="E11" s="266"/>
      <c r="F11" s="266"/>
      <c r="G11" s="266"/>
      <c r="H11" s="266"/>
      <c r="I11" s="266"/>
      <c r="J11" s="9"/>
      <c r="K11" s="208" t="s">
        <v>138</v>
      </c>
    </row>
    <row r="12" spans="1:11" ht="25.5" x14ac:dyDescent="0.2">
      <c r="A12" s="267" t="s">
        <v>139</v>
      </c>
      <c r="B12" s="267"/>
      <c r="C12" s="213" t="s">
        <v>115</v>
      </c>
      <c r="D12" s="214" t="s">
        <v>116</v>
      </c>
      <c r="E12" s="215" t="s">
        <v>117</v>
      </c>
      <c r="F12" s="216" t="s">
        <v>118</v>
      </c>
      <c r="G12" s="217" t="s">
        <v>119</v>
      </c>
      <c r="H12" s="226" t="s">
        <v>120</v>
      </c>
      <c r="I12" s="229" t="s">
        <v>121</v>
      </c>
      <c r="J12" s="223"/>
      <c r="K12" s="229" t="s">
        <v>122</v>
      </c>
    </row>
    <row r="13" spans="1:11" x14ac:dyDescent="0.2">
      <c r="A13" s="268" t="s">
        <v>121</v>
      </c>
      <c r="B13" s="268"/>
      <c r="C13" s="220">
        <v>4250</v>
      </c>
      <c r="D13" s="218">
        <v>1250</v>
      </c>
      <c r="E13" s="218">
        <v>500</v>
      </c>
      <c r="F13" s="218">
        <v>250</v>
      </c>
      <c r="G13" s="219">
        <v>125</v>
      </c>
      <c r="H13" s="227">
        <v>275</v>
      </c>
      <c r="I13" s="218">
        <f>SUM(C13:H13)</f>
        <v>6650</v>
      </c>
      <c r="J13" s="224"/>
      <c r="K13" s="218">
        <v>6700</v>
      </c>
    </row>
    <row r="14" spans="1:11" x14ac:dyDescent="0.2">
      <c r="A14" s="268" t="s">
        <v>123</v>
      </c>
      <c r="B14" s="268"/>
      <c r="C14" s="222">
        <f>C13/I13</f>
        <v>0.63909774436090228</v>
      </c>
      <c r="D14" s="221">
        <f>D13/I13</f>
        <v>0.18796992481203006</v>
      </c>
      <c r="E14" s="221">
        <f>E13/I13</f>
        <v>7.5187969924812026E-2</v>
      </c>
      <c r="F14" s="221">
        <f>F13/I13</f>
        <v>3.7593984962406013E-2</v>
      </c>
      <c r="G14" s="221">
        <f>G13/I13</f>
        <v>1.8796992481203006E-2</v>
      </c>
      <c r="H14" s="228">
        <f>H13/I13</f>
        <v>4.1353383458646614E-2</v>
      </c>
      <c r="I14" s="230"/>
      <c r="J14" s="225"/>
      <c r="K14" s="230"/>
    </row>
    <row r="15" spans="1:11" x14ac:dyDescent="0.2">
      <c r="A15" s="204"/>
      <c r="B15" s="204"/>
      <c r="C15" s="204"/>
      <c r="D15" s="204"/>
      <c r="E15" s="204"/>
      <c r="F15" s="204"/>
      <c r="G15" s="204"/>
      <c r="H15" s="204"/>
      <c r="I15" s="204"/>
      <c r="J15" s="206"/>
      <c r="K15" s="204"/>
    </row>
    <row r="16" spans="1:11" x14ac:dyDescent="0.2">
      <c r="A16" s="204"/>
      <c r="B16" s="204"/>
      <c r="C16" s="204"/>
      <c r="D16" s="204"/>
      <c r="E16" s="204"/>
      <c r="F16" s="204"/>
      <c r="G16" s="204"/>
      <c r="H16" s="204"/>
      <c r="I16" s="204"/>
      <c r="J16" s="206"/>
      <c r="K16" s="204"/>
    </row>
    <row r="17" spans="1:11" x14ac:dyDescent="0.2">
      <c r="A17" s="204"/>
      <c r="B17" s="204"/>
      <c r="C17" s="204"/>
      <c r="D17" s="204"/>
      <c r="E17" s="204"/>
      <c r="F17" s="204"/>
      <c r="G17" s="204"/>
      <c r="H17" s="204"/>
      <c r="I17" s="204"/>
      <c r="J17" s="206"/>
      <c r="K17" s="204"/>
    </row>
    <row r="18" spans="1:11" x14ac:dyDescent="0.2">
      <c r="A18" s="266" t="s">
        <v>124</v>
      </c>
      <c r="B18" s="266"/>
      <c r="C18" s="266"/>
      <c r="D18" s="266"/>
      <c r="E18" s="266"/>
      <c r="F18" s="266"/>
      <c r="G18" s="266"/>
      <c r="H18" s="266"/>
      <c r="I18" s="266"/>
      <c r="J18" s="9"/>
      <c r="K18" s="208" t="s">
        <v>138</v>
      </c>
    </row>
    <row r="19" spans="1:11" ht="25.5" x14ac:dyDescent="0.2">
      <c r="A19" s="267" t="s">
        <v>140</v>
      </c>
      <c r="B19" s="267"/>
      <c r="C19" s="213" t="s">
        <v>115</v>
      </c>
      <c r="D19" s="214" t="s">
        <v>116</v>
      </c>
      <c r="E19" s="215" t="s">
        <v>117</v>
      </c>
      <c r="F19" s="216" t="s">
        <v>118</v>
      </c>
      <c r="G19" s="217" t="s">
        <v>119</v>
      </c>
      <c r="H19" s="226" t="s">
        <v>120</v>
      </c>
      <c r="I19" s="229" t="s">
        <v>121</v>
      </c>
      <c r="J19" s="223"/>
      <c r="K19" s="229" t="s">
        <v>122</v>
      </c>
    </row>
    <row r="20" spans="1:11" x14ac:dyDescent="0.2">
      <c r="A20" s="268" t="s">
        <v>121</v>
      </c>
      <c r="B20" s="268"/>
      <c r="C20" s="220">
        <v>4250</v>
      </c>
      <c r="D20" s="218">
        <v>1250</v>
      </c>
      <c r="E20" s="218">
        <v>500</v>
      </c>
      <c r="F20" s="218">
        <v>250</v>
      </c>
      <c r="G20" s="219">
        <v>125</v>
      </c>
      <c r="H20" s="227">
        <v>275</v>
      </c>
      <c r="I20" s="218">
        <f>SUM(C20:H20)</f>
        <v>6650</v>
      </c>
      <c r="J20" s="224"/>
      <c r="K20" s="218">
        <v>6700</v>
      </c>
    </row>
    <row r="21" spans="1:11" x14ac:dyDescent="0.2">
      <c r="A21" s="268" t="s">
        <v>123</v>
      </c>
      <c r="B21" s="268"/>
      <c r="C21" s="222">
        <f>C20/I20</f>
        <v>0.63909774436090228</v>
      </c>
      <c r="D21" s="221">
        <f>D20/I20</f>
        <v>0.18796992481203006</v>
      </c>
      <c r="E21" s="221">
        <f>E20/I20</f>
        <v>7.5187969924812026E-2</v>
      </c>
      <c r="F21" s="221">
        <f>F20/I20</f>
        <v>3.7593984962406013E-2</v>
      </c>
      <c r="G21" s="221">
        <f>G20/I20</f>
        <v>1.8796992481203006E-2</v>
      </c>
      <c r="H21" s="228">
        <f>H20/I20</f>
        <v>4.1353383458646614E-2</v>
      </c>
      <c r="I21" s="230"/>
      <c r="J21" s="225"/>
      <c r="K21" s="230"/>
    </row>
  </sheetData>
  <mergeCells count="12">
    <mergeCell ref="A19:B19"/>
    <mergeCell ref="A20:B20"/>
    <mergeCell ref="A21:B21"/>
    <mergeCell ref="A4:B4"/>
    <mergeCell ref="A5:B5"/>
    <mergeCell ref="A6:B6"/>
    <mergeCell ref="A18:I18"/>
    <mergeCell ref="A3:I3"/>
    <mergeCell ref="A11:I11"/>
    <mergeCell ref="A12:B12"/>
    <mergeCell ref="A13:B13"/>
    <mergeCell ref="A14:B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Navngivne områder</vt:lpstr>
      </vt:variant>
      <vt:variant>
        <vt:i4>1</vt:i4>
      </vt:variant>
    </vt:vector>
  </HeadingPairs>
  <TitlesOfParts>
    <vt:vector size="7" baseType="lpstr">
      <vt:lpstr>Resume</vt:lpstr>
      <vt:lpstr>Resumé</vt:lpstr>
      <vt:lpstr>Sektor og Landespecifikation</vt:lpstr>
      <vt:lpstr>Øvrige aktiviteter</vt:lpstr>
      <vt:lpstr>Egenfinansieringsspecifikation</vt:lpstr>
      <vt:lpstr>Co-financing</vt:lpstr>
      <vt:lpstr>Resumé!Udskriftsområde</vt:lpstr>
    </vt:vector>
  </TitlesOfParts>
  <Company>Udenrigsministeriet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HMC</dc:creator>
  <cp:lastModifiedBy>Jonas Lundsgaard Palmstrøm</cp:lastModifiedBy>
  <cp:lastPrinted>2015-10-06T11:31:47Z</cp:lastPrinted>
  <dcterms:created xsi:type="dcterms:W3CDTF">2000-12-21T10:43:20Z</dcterms:created>
  <dcterms:modified xsi:type="dcterms:W3CDTF">2019-10-04T11:32:57Z</dcterms:modified>
</cp:coreProperties>
</file>