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C:\Users\katknu\Desktop\"/>
    </mc:Choice>
  </mc:AlternateContent>
  <xr:revisionPtr revIDLastSave="0" documentId="8_{A465814E-BF39-4C2B-A2F0-373F5892387E}" xr6:coauthVersionLast="47" xr6:coauthVersionMax="47" xr10:uidLastSave="{00000000-0000-0000-0000-000000000000}"/>
  <bookViews>
    <workbookView xWindow="-120" yWindow="-120" windowWidth="29040" windowHeight="17520" tabRatio="740" xr2:uid="{00000000-000D-0000-FFFF-FFFF00000000}"/>
  </bookViews>
  <sheets>
    <sheet name="Annex 3 Budget monitoring" sheetId="11" r:id="rId1"/>
    <sheet name="Annex 3A Geo.+outcome+type" sheetId="15" r:id="rId2"/>
    <sheet name="Annex 3B Geo.+cost cat." sheetId="4" r:id="rId3"/>
    <sheet name="Annex 3C Personnel" sheetId="18" r:id="rId4"/>
    <sheet name="Annex 3D Top-ups" sheetId="20" r:id="rId5"/>
    <sheet name="Annex 3E Co-financing" sheetId="21" r:id="rId6"/>
    <sheet name="Annex 3F Flex" sheetId="22" r:id="rId7"/>
    <sheet name="Annex 3G Blended finance" sheetId="23" r:id="rId8"/>
  </sheets>
  <definedNames>
    <definedName name="_xlnm.Print_Area" localSheetId="0">'Annex 3 Budget monitoring'!$A$1:$M$70</definedName>
    <definedName name="_xlnm.Print_Area" localSheetId="1">'Annex 3A Geo.+outcome+type'!$A$1:$T$122</definedName>
    <definedName name="_xlnm.Print_Area" localSheetId="2">'Annex 3B Geo.+cost cat.'!$A$1:$L$121</definedName>
    <definedName name="_xlnm.Print_Area" localSheetId="3">'Annex 3C Personnel'!$A$1:$I$18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4" i="11" l="1"/>
  <c r="J59" i="11"/>
  <c r="M55" i="11"/>
  <c r="M56" i="11"/>
  <c r="G110" i="4" l="1"/>
  <c r="F36" i="4"/>
  <c r="H36" i="4"/>
  <c r="J36" i="4"/>
  <c r="L36" i="4"/>
  <c r="L42" i="4"/>
  <c r="F42" i="4"/>
  <c r="H42" i="4"/>
  <c r="J42" i="4"/>
  <c r="F48" i="4"/>
  <c r="H48" i="4"/>
  <c r="J48" i="4"/>
  <c r="L48" i="4"/>
  <c r="L54" i="4"/>
  <c r="J54" i="4"/>
  <c r="H54" i="4"/>
  <c r="F54" i="4"/>
  <c r="F63" i="4"/>
  <c r="F69" i="4"/>
  <c r="F75" i="4"/>
  <c r="F81" i="4"/>
  <c r="F87" i="4"/>
  <c r="H63" i="4"/>
  <c r="H69" i="4"/>
  <c r="H75" i="4"/>
  <c r="H81" i="4"/>
  <c r="H87" i="4"/>
  <c r="J63" i="4"/>
  <c r="J69" i="4"/>
  <c r="J75" i="4"/>
  <c r="J81" i="4"/>
  <c r="J87" i="4"/>
  <c r="L63" i="4"/>
  <c r="L69" i="4"/>
  <c r="L75" i="4"/>
  <c r="L81" i="4"/>
  <c r="L87" i="4"/>
  <c r="F60" i="4"/>
  <c r="H60" i="4"/>
  <c r="J60" i="4"/>
  <c r="L60" i="4"/>
  <c r="F9" i="4"/>
  <c r="F15" i="4"/>
  <c r="F21" i="4"/>
  <c r="F27" i="4"/>
  <c r="F33" i="4"/>
  <c r="H35" i="22"/>
  <c r="G35" i="22"/>
  <c r="H26" i="22"/>
  <c r="G26" i="22"/>
  <c r="H32" i="21"/>
  <c r="G32" i="21"/>
  <c r="H25" i="21"/>
  <c r="G25" i="21"/>
  <c r="D15" i="20"/>
  <c r="H15" i="18"/>
  <c r="I14" i="18" s="1"/>
  <c r="F15" i="18"/>
  <c r="G14" i="18" s="1"/>
  <c r="D15" i="18"/>
  <c r="E14" i="18" s="1"/>
  <c r="K81" i="4"/>
  <c r="I81" i="4"/>
  <c r="G81" i="4"/>
  <c r="E81" i="4"/>
  <c r="K75" i="4"/>
  <c r="I75" i="4"/>
  <c r="G75" i="4"/>
  <c r="E75" i="4"/>
  <c r="K69" i="4"/>
  <c r="I69" i="4"/>
  <c r="G69" i="4"/>
  <c r="E69" i="4"/>
  <c r="K63" i="4"/>
  <c r="I63" i="4"/>
  <c r="G63" i="4"/>
  <c r="E63" i="4"/>
  <c r="K54" i="4"/>
  <c r="I54" i="4"/>
  <c r="G54" i="4"/>
  <c r="E54" i="4"/>
  <c r="K48" i="4"/>
  <c r="I48" i="4"/>
  <c r="G48" i="4"/>
  <c r="E48" i="4"/>
  <c r="K42" i="4"/>
  <c r="I42" i="4"/>
  <c r="G42" i="4"/>
  <c r="E42" i="4"/>
  <c r="K36" i="4"/>
  <c r="K60" i="4" s="1"/>
  <c r="I36" i="4"/>
  <c r="G36" i="4"/>
  <c r="E36" i="4"/>
  <c r="Q81" i="15"/>
  <c r="L81" i="15"/>
  <c r="N81" i="15" s="1"/>
  <c r="J81" i="15"/>
  <c r="E81" i="15"/>
  <c r="Q75" i="15"/>
  <c r="S75" i="15" s="1"/>
  <c r="T75" i="15" s="1"/>
  <c r="L75" i="15"/>
  <c r="N75" i="15" s="1"/>
  <c r="J75" i="15"/>
  <c r="E75" i="15"/>
  <c r="G75" i="15" s="1"/>
  <c r="Q69" i="15"/>
  <c r="S69" i="15" s="1"/>
  <c r="L69" i="15"/>
  <c r="N69" i="15" s="1"/>
  <c r="J69" i="15"/>
  <c r="E69" i="15"/>
  <c r="G69" i="15" s="1"/>
  <c r="Q63" i="15"/>
  <c r="L63" i="15"/>
  <c r="J63" i="15"/>
  <c r="E63" i="15"/>
  <c r="Q54" i="15"/>
  <c r="L54" i="15"/>
  <c r="J54" i="15"/>
  <c r="E54" i="15"/>
  <c r="Q48" i="15"/>
  <c r="S48" i="15" s="1"/>
  <c r="T48" i="15" s="1"/>
  <c r="L48" i="15"/>
  <c r="N48" i="15" s="1"/>
  <c r="J48" i="15"/>
  <c r="E48" i="15"/>
  <c r="G48" i="15" s="1"/>
  <c r="H48" i="15" s="1"/>
  <c r="Q42" i="15"/>
  <c r="L42" i="15"/>
  <c r="J42" i="15"/>
  <c r="E42" i="15"/>
  <c r="Q36" i="15"/>
  <c r="L36" i="15"/>
  <c r="J36" i="15"/>
  <c r="E36" i="15"/>
  <c r="K57" i="11"/>
  <c r="M57" i="11" s="1"/>
  <c r="K58" i="11"/>
  <c r="M58" i="11" s="1"/>
  <c r="L54" i="11"/>
  <c r="K47" i="11"/>
  <c r="K46" i="11"/>
  <c r="K45" i="11"/>
  <c r="K44" i="11"/>
  <c r="K43" i="11"/>
  <c r="B65" i="11"/>
  <c r="D65" i="11"/>
  <c r="L56" i="11"/>
  <c r="L55" i="11"/>
  <c r="B14" i="11"/>
  <c r="B51" i="11"/>
  <c r="B64" i="11"/>
  <c r="E87" i="4" l="1"/>
  <c r="B49" i="11" s="1"/>
  <c r="F48" i="11"/>
  <c r="E13" i="18"/>
  <c r="E60" i="4"/>
  <c r="I60" i="4"/>
  <c r="I87" i="4"/>
  <c r="K87" i="4"/>
  <c r="G87" i="4"/>
  <c r="G60" i="4"/>
  <c r="J87" i="15"/>
  <c r="L87" i="15"/>
  <c r="N63" i="15"/>
  <c r="O63" i="15" s="1"/>
  <c r="E87" i="15"/>
  <c r="O69" i="15"/>
  <c r="Q87" i="15"/>
  <c r="T69" i="15"/>
  <c r="G81" i="15"/>
  <c r="H81" i="15" s="1"/>
  <c r="H75" i="15"/>
  <c r="H69" i="15"/>
  <c r="G63" i="15"/>
  <c r="H63" i="15"/>
  <c r="O75" i="15"/>
  <c r="S81" i="15"/>
  <c r="T81" i="15" s="1"/>
  <c r="O81" i="15"/>
  <c r="S63" i="15"/>
  <c r="J60" i="15"/>
  <c r="E60" i="15"/>
  <c r="L60" i="15"/>
  <c r="N36" i="15"/>
  <c r="O36" i="15" s="1"/>
  <c r="Q60" i="15"/>
  <c r="G54" i="15"/>
  <c r="H54" i="15" s="1"/>
  <c r="S36" i="15"/>
  <c r="T36" i="15" s="1"/>
  <c r="N54" i="15"/>
  <c r="O54" i="15" s="1"/>
  <c r="O48" i="15"/>
  <c r="S54" i="15"/>
  <c r="T54" i="15" s="1"/>
  <c r="G36" i="15"/>
  <c r="N42" i="15"/>
  <c r="O42" i="15" s="1"/>
  <c r="S42" i="15"/>
  <c r="T42" i="15" s="1"/>
  <c r="G42" i="15"/>
  <c r="H42" i="15" s="1"/>
  <c r="H36" i="15"/>
  <c r="M59" i="11"/>
  <c r="F49" i="11" l="1"/>
  <c r="D49" i="11"/>
  <c r="K110" i="4"/>
  <c r="I110" i="4"/>
  <c r="D48" i="11"/>
  <c r="B48" i="11"/>
  <c r="E110" i="4"/>
  <c r="S87" i="15"/>
  <c r="E110" i="15"/>
  <c r="Q110" i="15"/>
  <c r="L110" i="15"/>
  <c r="J110" i="15"/>
  <c r="N87" i="15"/>
  <c r="M87" i="15" s="1"/>
  <c r="G87" i="15"/>
  <c r="F87" i="15" s="1"/>
  <c r="R87" i="15"/>
  <c r="H87" i="15"/>
  <c r="O87" i="15"/>
  <c r="T63" i="15"/>
  <c r="T87" i="15" s="1"/>
  <c r="S60" i="15"/>
  <c r="R60" i="15" s="1"/>
  <c r="H60" i="15"/>
  <c r="T60" i="15"/>
  <c r="N60" i="15"/>
  <c r="M60" i="15" s="1"/>
  <c r="O60" i="15"/>
  <c r="G60" i="15"/>
  <c r="F60" i="15" s="1"/>
  <c r="H44" i="22"/>
  <c r="G44" i="22"/>
  <c r="H17" i="22"/>
  <c r="H46" i="22" s="1"/>
  <c r="G17" i="22"/>
  <c r="G46" i="22" l="1"/>
  <c r="L58" i="11"/>
  <c r="M47" i="11"/>
  <c r="M46" i="11"/>
  <c r="M45" i="11"/>
  <c r="M44" i="11"/>
  <c r="M43" i="11"/>
  <c r="J48" i="11"/>
  <c r="L48" i="11"/>
  <c r="J39" i="11"/>
  <c r="L30" i="11"/>
  <c r="K30" i="11"/>
  <c r="H16" i="21"/>
  <c r="G16" i="21"/>
  <c r="H46" i="21"/>
  <c r="H48" i="21" s="1"/>
  <c r="G46" i="21"/>
  <c r="G48" i="21" s="1"/>
  <c r="K59" i="11" l="1"/>
  <c r="L59" i="11" s="1"/>
  <c r="L57" i="11"/>
  <c r="M48" i="11"/>
  <c r="K48" i="11"/>
  <c r="M16" i="11"/>
  <c r="F64" i="11" l="1"/>
  <c r="L118" i="15"/>
  <c r="N118" i="15" s="1"/>
  <c r="O118" i="15" s="1"/>
  <c r="M25" i="11"/>
  <c r="J26" i="11" s="1"/>
  <c r="M26" i="11" l="1"/>
  <c r="J27" i="11" s="1"/>
  <c r="M27" i="11" s="1"/>
  <c r="J28" i="11" s="1"/>
  <c r="M28" i="11" s="1"/>
  <c r="J29" i="11" s="1"/>
  <c r="M29" i="11" s="1"/>
  <c r="M19" i="11"/>
  <c r="M21" i="11" s="1"/>
  <c r="I102" i="4"/>
  <c r="I96" i="4"/>
  <c r="I27" i="4"/>
  <c r="I21" i="4"/>
  <c r="I15" i="4"/>
  <c r="K14" i="4"/>
  <c r="B43" i="11" l="1"/>
  <c r="D43" i="11"/>
  <c r="F43" i="11"/>
  <c r="D51" i="11"/>
  <c r="F51" i="11"/>
  <c r="D64" i="11" l="1"/>
  <c r="G10" i="20" l="1"/>
  <c r="H10" i="20" s="1"/>
  <c r="G11" i="20"/>
  <c r="H11" i="20" s="1"/>
  <c r="G12" i="20"/>
  <c r="H12" i="20" s="1"/>
  <c r="G13" i="20"/>
  <c r="H13" i="20" s="1"/>
  <c r="G14" i="20"/>
  <c r="H14" i="20"/>
  <c r="G9" i="20"/>
  <c r="G15" i="20" l="1"/>
  <c r="H9" i="20"/>
  <c r="H15" i="20" s="1"/>
  <c r="G9" i="18" l="1"/>
  <c r="G13" i="18"/>
  <c r="G15" i="18"/>
  <c r="G12" i="18"/>
  <c r="G11" i="18"/>
  <c r="G10" i="18"/>
  <c r="E15" i="18"/>
  <c r="E10" i="18"/>
  <c r="E12" i="18"/>
  <c r="E9" i="18"/>
  <c r="E11" i="18"/>
  <c r="I15" i="18"/>
  <c r="I13" i="18"/>
  <c r="I12" i="18"/>
  <c r="I11" i="18"/>
  <c r="I10" i="18"/>
  <c r="I9" i="18"/>
  <c r="F15" i="20"/>
  <c r="F69" i="11" l="1"/>
  <c r="D69" i="11"/>
  <c r="F11" i="11"/>
  <c r="F14" i="11" s="1"/>
  <c r="D11" i="11"/>
  <c r="D14" i="11" s="1"/>
  <c r="J112" i="15"/>
  <c r="L112" i="15"/>
  <c r="Q112" i="15"/>
  <c r="F19" i="11" s="1"/>
  <c r="J113" i="15"/>
  <c r="L113" i="15"/>
  <c r="Q113" i="15"/>
  <c r="F20" i="11" s="1"/>
  <c r="J114" i="15"/>
  <c r="L114" i="15"/>
  <c r="Q114" i="15"/>
  <c r="F21" i="11" s="1"/>
  <c r="J115" i="15"/>
  <c r="L115" i="15"/>
  <c r="Q115" i="15"/>
  <c r="F22" i="11" s="1"/>
  <c r="J116" i="15"/>
  <c r="L116" i="15"/>
  <c r="Q116" i="15"/>
  <c r="F23" i="11" s="1"/>
  <c r="E113" i="15"/>
  <c r="E114" i="15"/>
  <c r="E115" i="15"/>
  <c r="E116" i="15"/>
  <c r="E112" i="15"/>
  <c r="I118" i="4" l="1"/>
  <c r="K118" i="4"/>
  <c r="G112" i="4"/>
  <c r="I112" i="4"/>
  <c r="K112" i="4"/>
  <c r="G113" i="4"/>
  <c r="I113" i="4"/>
  <c r="D39" i="11" s="1"/>
  <c r="K113" i="4"/>
  <c r="F39" i="11" s="1"/>
  <c r="G114" i="4"/>
  <c r="I114" i="4"/>
  <c r="D40" i="11" s="1"/>
  <c r="K114" i="4"/>
  <c r="F40" i="11" s="1"/>
  <c r="G115" i="4"/>
  <c r="I115" i="4"/>
  <c r="K115" i="4"/>
  <c r="F41" i="11" s="1"/>
  <c r="G116" i="4"/>
  <c r="I116" i="4"/>
  <c r="D42" i="11" s="1"/>
  <c r="K116" i="4"/>
  <c r="F42" i="11" s="1"/>
  <c r="E113" i="4"/>
  <c r="E114" i="4"/>
  <c r="E115" i="4"/>
  <c r="E116" i="4"/>
  <c r="E112" i="4"/>
  <c r="B41" i="11" l="1"/>
  <c r="B39" i="11"/>
  <c r="B40" i="11"/>
  <c r="B42" i="11"/>
  <c r="D41" i="11"/>
  <c r="K27" i="4"/>
  <c r="G27" i="4"/>
  <c r="E27" i="4"/>
  <c r="Q27" i="15"/>
  <c r="L27" i="15"/>
  <c r="J27" i="15"/>
  <c r="E27" i="15"/>
  <c r="G27" i="15" s="1"/>
  <c r="H27" i="15" s="1"/>
  <c r="S27" i="15" l="1"/>
  <c r="T27" i="15" s="1"/>
  <c r="N27" i="15"/>
  <c r="O27" i="15" s="1"/>
  <c r="B19" i="11"/>
  <c r="B20" i="11"/>
  <c r="B21" i="11"/>
  <c r="D23" i="11"/>
  <c r="B23" i="11"/>
  <c r="D22" i="11"/>
  <c r="B22" i="11"/>
  <c r="D19" i="11"/>
  <c r="Q102" i="15"/>
  <c r="S102" i="15" s="1"/>
  <c r="T102" i="15" s="1"/>
  <c r="L102" i="15"/>
  <c r="N102" i="15" s="1"/>
  <c r="O102" i="15" s="1"/>
  <c r="J102" i="15"/>
  <c r="E102" i="15"/>
  <c r="G102" i="15" s="1"/>
  <c r="H102" i="15" s="1"/>
  <c r="Q96" i="15"/>
  <c r="S96" i="15" s="1"/>
  <c r="L96" i="15"/>
  <c r="N96" i="15" s="1"/>
  <c r="J96" i="15"/>
  <c r="E96" i="15"/>
  <c r="G96" i="15" s="1"/>
  <c r="Q90" i="15"/>
  <c r="L90" i="15"/>
  <c r="J90" i="15"/>
  <c r="E90" i="15"/>
  <c r="G90" i="15" s="1"/>
  <c r="Q21" i="15"/>
  <c r="S21" i="15" s="1"/>
  <c r="T21" i="15" s="1"/>
  <c r="L21" i="15"/>
  <c r="N21" i="15" s="1"/>
  <c r="O21" i="15" s="1"/>
  <c r="J21" i="15"/>
  <c r="E21" i="15"/>
  <c r="G21" i="15" s="1"/>
  <c r="H21" i="15" s="1"/>
  <c r="Q15" i="15"/>
  <c r="S15" i="15" s="1"/>
  <c r="T15" i="15" s="1"/>
  <c r="L15" i="15"/>
  <c r="N15" i="15" s="1"/>
  <c r="O15" i="15" s="1"/>
  <c r="J15" i="15"/>
  <c r="E15" i="15"/>
  <c r="G15" i="15" s="1"/>
  <c r="H15" i="15" s="1"/>
  <c r="Q9" i="15"/>
  <c r="L9" i="15"/>
  <c r="N9" i="15" s="1"/>
  <c r="O9" i="15" s="1"/>
  <c r="J9" i="15"/>
  <c r="E9" i="15"/>
  <c r="G9" i="15" s="1"/>
  <c r="H9" i="15" s="1"/>
  <c r="H33" i="15" s="1"/>
  <c r="O33" i="15" l="1"/>
  <c r="B25" i="11"/>
  <c r="B29" i="11" s="1"/>
  <c r="B30" i="11" s="1"/>
  <c r="H90" i="15"/>
  <c r="G108" i="15"/>
  <c r="G33" i="15"/>
  <c r="N90" i="15"/>
  <c r="O90" i="15" s="1"/>
  <c r="N33" i="15"/>
  <c r="Q33" i="15"/>
  <c r="S9" i="15"/>
  <c r="S90" i="15"/>
  <c r="S108" i="15" s="1"/>
  <c r="T90" i="15"/>
  <c r="T96" i="15"/>
  <c r="O96" i="15"/>
  <c r="H96" i="15"/>
  <c r="J33" i="15"/>
  <c r="L33" i="15"/>
  <c r="E33" i="15"/>
  <c r="E108" i="15"/>
  <c r="F25" i="11"/>
  <c r="F29" i="11" s="1"/>
  <c r="F30" i="11" s="1"/>
  <c r="D20" i="11"/>
  <c r="D21" i="11"/>
  <c r="L108" i="15"/>
  <c r="J108" i="15"/>
  <c r="Q108" i="15"/>
  <c r="R108" i="15" l="1"/>
  <c r="F108" i="15"/>
  <c r="F33" i="15"/>
  <c r="M33" i="15"/>
  <c r="B31" i="11"/>
  <c r="C23" i="11"/>
  <c r="C20" i="11"/>
  <c r="C22" i="11"/>
  <c r="C24" i="11"/>
  <c r="C25" i="11"/>
  <c r="C21" i="11"/>
  <c r="C19" i="11"/>
  <c r="D25" i="11"/>
  <c r="D29" i="11" s="1"/>
  <c r="D30" i="11" s="1"/>
  <c r="G25" i="11"/>
  <c r="O108" i="15"/>
  <c r="O110" i="15" s="1"/>
  <c r="O120" i="15" s="1"/>
  <c r="D56" i="11" s="1"/>
  <c r="N108" i="15"/>
  <c r="M108" i="15" s="1"/>
  <c r="H108" i="15"/>
  <c r="H110" i="15" s="1"/>
  <c r="G110" i="15"/>
  <c r="T108" i="15"/>
  <c r="T9" i="15"/>
  <c r="T33" i="15" s="1"/>
  <c r="S33" i="15"/>
  <c r="J120" i="15"/>
  <c r="B63" i="11" l="1"/>
  <c r="B68" i="11"/>
  <c r="N110" i="15"/>
  <c r="N120" i="15" s="1"/>
  <c r="D55" i="11" s="1"/>
  <c r="S110" i="15"/>
  <c r="S120" i="15" s="1"/>
  <c r="F55" i="11" s="1"/>
  <c r="R33" i="15"/>
  <c r="E24" i="11"/>
  <c r="E25" i="11"/>
  <c r="F110" i="15"/>
  <c r="T110" i="15"/>
  <c r="T120" i="15" s="1"/>
  <c r="F56" i="11" s="1"/>
  <c r="Q120" i="15"/>
  <c r="R120" i="15" s="1"/>
  <c r="R110" i="15"/>
  <c r="L120" i="15"/>
  <c r="M110" i="15"/>
  <c r="M120" i="15" l="1"/>
  <c r="F57" i="11"/>
  <c r="G56" i="11" s="1"/>
  <c r="D57" i="11"/>
  <c r="E56" i="11" s="1"/>
  <c r="I9" i="4"/>
  <c r="I90" i="4"/>
  <c r="K102" i="4"/>
  <c r="G102" i="4"/>
  <c r="E102" i="4"/>
  <c r="K21" i="4"/>
  <c r="G21" i="4"/>
  <c r="E21" i="4"/>
  <c r="G55" i="11" l="1"/>
  <c r="E55" i="11"/>
  <c r="I33" i="4"/>
  <c r="B38" i="11"/>
  <c r="B62" i="11" s="1"/>
  <c r="D38" i="11"/>
  <c r="I108" i="4"/>
  <c r="J108" i="4" s="1"/>
  <c r="F38" i="11"/>
  <c r="J27" i="4" l="1"/>
  <c r="J33" i="4"/>
  <c r="E22" i="11"/>
  <c r="E23" i="11"/>
  <c r="E19" i="11"/>
  <c r="E21" i="11"/>
  <c r="E20" i="11"/>
  <c r="D31" i="11"/>
  <c r="D62" i="11" s="1"/>
  <c r="I120" i="4"/>
  <c r="J21" i="4"/>
  <c r="D47" i="11"/>
  <c r="J90" i="4"/>
  <c r="D50" i="11"/>
  <c r="J102" i="4"/>
  <c r="J96" i="4"/>
  <c r="J9" i="4"/>
  <c r="J15" i="4"/>
  <c r="D68" i="11" l="1"/>
  <c r="G21" i="11"/>
  <c r="G20" i="11"/>
  <c r="G23" i="11"/>
  <c r="G19" i="11"/>
  <c r="G22" i="11"/>
  <c r="D63" i="11"/>
  <c r="J112" i="4"/>
  <c r="J114" i="4"/>
  <c r="J116" i="4"/>
  <c r="J115" i="4"/>
  <c r="J113" i="4"/>
  <c r="F31" i="11" l="1"/>
  <c r="F62" i="11" s="1"/>
  <c r="F68" i="11" l="1"/>
  <c r="F63" i="11"/>
  <c r="K96" i="4"/>
  <c r="K90" i="4"/>
  <c r="K15" i="4"/>
  <c r="K9" i="4"/>
  <c r="G96" i="4"/>
  <c r="G90" i="4"/>
  <c r="G15" i="4"/>
  <c r="G9" i="4"/>
  <c r="K33" i="4" l="1"/>
  <c r="G33" i="4"/>
  <c r="G108" i="4"/>
  <c r="K108" i="4"/>
  <c r="H9" i="4" l="1"/>
  <c r="F50" i="11"/>
  <c r="L108" i="4"/>
  <c r="H108" i="4"/>
  <c r="L27" i="4"/>
  <c r="L33" i="4"/>
  <c r="H27" i="4"/>
  <c r="H33" i="4"/>
  <c r="K120" i="4"/>
  <c r="G120" i="4"/>
  <c r="L15" i="4"/>
  <c r="F47" i="11"/>
  <c r="L9" i="4"/>
  <c r="H15" i="4"/>
  <c r="L90" i="4"/>
  <c r="H90" i="4"/>
  <c r="L21" i="4"/>
  <c r="H21" i="4"/>
  <c r="H96" i="4"/>
  <c r="L102" i="4"/>
  <c r="L96" i="4"/>
  <c r="H102" i="4"/>
  <c r="L113" i="4" l="1"/>
  <c r="L115" i="4"/>
  <c r="L116" i="4"/>
  <c r="L112" i="4"/>
  <c r="L114" i="4"/>
  <c r="H112" i="4"/>
  <c r="H113" i="4"/>
  <c r="H115" i="4"/>
  <c r="H114" i="4"/>
  <c r="H116" i="4"/>
  <c r="E96" i="4"/>
  <c r="E90" i="4"/>
  <c r="E15" i="4"/>
  <c r="E9" i="4"/>
  <c r="E33" i="4" l="1"/>
  <c r="F52" i="11"/>
  <c r="F66" i="11" s="1"/>
  <c r="E108" i="4"/>
  <c r="B50" i="11" s="1"/>
  <c r="G49" i="11" l="1"/>
  <c r="G48" i="11"/>
  <c r="B47" i="11"/>
  <c r="F108" i="4"/>
  <c r="F102" i="4"/>
  <c r="F96" i="4"/>
  <c r="F90" i="4"/>
  <c r="G50" i="11"/>
  <c r="G47" i="11"/>
  <c r="F113" i="4" l="1"/>
  <c r="F116" i="4"/>
  <c r="F114" i="4"/>
  <c r="F115" i="4"/>
  <c r="F112" i="4"/>
  <c r="F44" i="11"/>
  <c r="G42" i="11" l="1"/>
  <c r="G57" i="11"/>
  <c r="G52" i="11"/>
  <c r="G39" i="11"/>
  <c r="G40" i="11"/>
  <c r="G41" i="11"/>
  <c r="D52" i="11"/>
  <c r="D66" i="11" s="1"/>
  <c r="G44" i="11"/>
  <c r="G38" i="11"/>
  <c r="D44" i="11"/>
  <c r="E51" i="11" l="1"/>
  <c r="E49" i="11"/>
  <c r="E48" i="11"/>
  <c r="E43" i="11"/>
  <c r="E57" i="11"/>
  <c r="E52" i="11"/>
  <c r="E39" i="11"/>
  <c r="E40" i="11"/>
  <c r="E41" i="11"/>
  <c r="E42" i="11"/>
  <c r="E47" i="11"/>
  <c r="E50" i="11"/>
  <c r="E44" i="11"/>
  <c r="E38" i="11"/>
  <c r="B44" i="11"/>
  <c r="B52" i="11"/>
  <c r="B66" i="11" s="1"/>
  <c r="E118" i="15"/>
  <c r="E120" i="15" s="1"/>
  <c r="E118" i="4"/>
  <c r="E120" i="4" s="1"/>
  <c r="C47" i="11" l="1"/>
  <c r="C49" i="11"/>
  <c r="C48" i="11"/>
  <c r="C51" i="11"/>
  <c r="C52" i="11"/>
  <c r="C50" i="11"/>
  <c r="C44" i="11"/>
  <c r="C43" i="11"/>
  <c r="C42" i="11"/>
  <c r="C40" i="11"/>
  <c r="C39" i="11"/>
  <c r="C41" i="11"/>
  <c r="C38" i="11"/>
  <c r="G118" i="15"/>
  <c r="H118" i="15" l="1"/>
  <c r="H120" i="15" s="1"/>
  <c r="B56" i="11" s="1"/>
  <c r="G120" i="15"/>
  <c r="B55" i="11" l="1"/>
  <c r="B57" i="11" s="1"/>
  <c r="C57" i="11" s="1"/>
  <c r="F120" i="15"/>
  <c r="C56" i="11" l="1"/>
  <c r="C55" i="11"/>
  <c r="B33" i="11" l="1"/>
  <c r="B67" i="11" s="1"/>
  <c r="D33" i="11"/>
  <c r="D67" i="11" s="1"/>
  <c r="F33" i="11"/>
  <c r="F67" i="11" s="1"/>
</calcChain>
</file>

<file path=xl/sharedStrings.xml><?xml version="1.0" encoding="utf-8"?>
<sst xmlns="http://schemas.openxmlformats.org/spreadsheetml/2006/main" count="695" uniqueCount="220">
  <si>
    <t>Pct.</t>
  </si>
  <si>
    <t>Region / country 5</t>
  </si>
  <si>
    <t xml:space="preserve">Region / country 4 </t>
  </si>
  <si>
    <t>Income</t>
  </si>
  <si>
    <t>N/A</t>
  </si>
  <si>
    <t>Expenses</t>
  </si>
  <si>
    <t>Partnership Engagement - MFA funds</t>
  </si>
  <si>
    <t>To be inserted manually</t>
  </si>
  <si>
    <t>-of which is</t>
  </si>
  <si>
    <t>-of which is targeting</t>
  </si>
  <si>
    <t>Calculated</t>
  </si>
  <si>
    <t>Total outcome-allocated programme/project activities</t>
  </si>
  <si>
    <t>Organisation:</t>
  </si>
  <si>
    <t>Geographic specification of PPA</t>
  </si>
  <si>
    <t>Outcome based budget</t>
  </si>
  <si>
    <t>Total PPA</t>
  </si>
  <si>
    <t>Cost category-specification of PPA</t>
  </si>
  <si>
    <t>Other regions - total</t>
  </si>
  <si>
    <t>Other regions</t>
  </si>
  <si>
    <t>Unallocated flexible funds</t>
  </si>
  <si>
    <t>HUM</t>
  </si>
  <si>
    <t>*PPA (Programme and Project Activities) includes outcome allocated activities as well as unallocated flexible funds.</t>
  </si>
  <si>
    <t>HUM %</t>
  </si>
  <si>
    <t>DEV</t>
  </si>
  <si>
    <t>Total income</t>
  </si>
  <si>
    <t>Estimation required</t>
  </si>
  <si>
    <t>Programme support cost (HQ)</t>
  </si>
  <si>
    <t>Direct activity cost (HQ)</t>
  </si>
  <si>
    <t>A.1.a. - Direct activity cost (HQ)</t>
  </si>
  <si>
    <t>A.3.a. - Programme support cost (HQ)</t>
  </si>
  <si>
    <t>A.2. - Implementation by local partners</t>
  </si>
  <si>
    <t>Total expenses</t>
  </si>
  <si>
    <t>Programme and project activities</t>
  </si>
  <si>
    <t>Commitment (main)</t>
  </si>
  <si>
    <t>Total programme and project activities (PPA)</t>
  </si>
  <si>
    <t>Outcome 1 - Women in school (example only)</t>
  </si>
  <si>
    <t>Outcome 2 - WASH in camps (example only)</t>
  </si>
  <si>
    <t>Outcome 3 - Establish energy for rural communities (example only)</t>
  </si>
  <si>
    <t>Outcome 4 - MHPSS for all IDPs (example only)</t>
  </si>
  <si>
    <t>Outcome 5 - Regional disaster preparedness sys inst (example only)</t>
  </si>
  <si>
    <t>Compliance</t>
  </si>
  <si>
    <t>Interest  (+/-)</t>
  </si>
  <si>
    <t>Total direct cost</t>
  </si>
  <si>
    <t>Income specification</t>
  </si>
  <si>
    <t>Specification of programme and project activities</t>
  </si>
  <si>
    <t>Unspent funds transferred to next year</t>
  </si>
  <si>
    <t>Copied from Summary -sheet</t>
  </si>
  <si>
    <t>Direct activity cost (non-HQ)</t>
  </si>
  <si>
    <t>Programme support cost (non-HQ)</t>
  </si>
  <si>
    <t>A.1.b. - Direct activity cost (non-HQ)</t>
  </si>
  <si>
    <t>A.3.b. - Programme support cost (non-HQ)</t>
  </si>
  <si>
    <t>Unallocated flexible funds (expeted allocations)</t>
  </si>
  <si>
    <t>Additional MFA grants received as part of the SPA</t>
  </si>
  <si>
    <t>Implementation by local partners</t>
  </si>
  <si>
    <t>Information and public engagement in Denmark (IPE, HQ)</t>
  </si>
  <si>
    <t>Information and public engagement in Denmark (IPE, non-HQ)</t>
  </si>
  <si>
    <t>Country 1</t>
  </si>
  <si>
    <t>Country 2</t>
  </si>
  <si>
    <t>Country 3</t>
  </si>
  <si>
    <t>Grant 1/ Country/purpose</t>
  </si>
  <si>
    <t>Grant 3/ Country/purpose</t>
  </si>
  <si>
    <t>Grant 2/ Country/purpose</t>
  </si>
  <si>
    <t>Grant 4/ Country/purpose</t>
  </si>
  <si>
    <t>Grant 5/ Country/purpose</t>
  </si>
  <si>
    <t>Annex 3</t>
  </si>
  <si>
    <t>Revised budget</t>
  </si>
  <si>
    <t xml:space="preserve">Initial budget </t>
  </si>
  <si>
    <t>Initial Budget</t>
  </si>
  <si>
    <t>Actuals</t>
  </si>
  <si>
    <t>Initial budget</t>
  </si>
  <si>
    <t>Opening balance (MFA funds)</t>
  </si>
  <si>
    <t>Interest earnings (or cost)</t>
  </si>
  <si>
    <t>Other</t>
  </si>
  <si>
    <t>Liquidity (disposable income)</t>
  </si>
  <si>
    <t>Programme expense payments</t>
  </si>
  <si>
    <t>Bank payments, total</t>
  </si>
  <si>
    <t>Closing balance (MFA funds)</t>
  </si>
  <si>
    <t>Balance receivable from MFA</t>
  </si>
  <si>
    <t>Year</t>
  </si>
  <si>
    <t>Opening</t>
  </si>
  <si>
    <t>Commitment</t>
  </si>
  <si>
    <t>Total</t>
  </si>
  <si>
    <t>Annual interest earnings (cost)</t>
  </si>
  <si>
    <t>Interest</t>
  </si>
  <si>
    <t>Flex funds allocations and additional grants</t>
  </si>
  <si>
    <t>Revised Budget</t>
  </si>
  <si>
    <t>Flex funds allocations and additional  grants</t>
  </si>
  <si>
    <t>Budget monitoring</t>
  </si>
  <si>
    <t>Grant amount</t>
  </si>
  <si>
    <t>Geographical, outcome and humanitarian specification of PPA - Budget monitoring</t>
  </si>
  <si>
    <t>Geographical and cost-category specification of PPA  - Budget monitoring</t>
  </si>
  <si>
    <t>Annex 3D</t>
  </si>
  <si>
    <t>Annex 3C</t>
  </si>
  <si>
    <t>Annex 3B</t>
  </si>
  <si>
    <t>Annex 3A</t>
  </si>
  <si>
    <t>Grant-income received (deposited) from MFA</t>
  </si>
  <si>
    <t>Returned funds from partners</t>
  </si>
  <si>
    <t>Regional/Global (not country-specific)</t>
  </si>
  <si>
    <t>Regional/global (not Africa and specific geographies, not country-specific)</t>
  </si>
  <si>
    <r>
      <rPr>
        <b/>
        <sz val="11"/>
        <rFont val="Garamond"/>
        <family val="1"/>
      </rPr>
      <t>Administration fee</t>
    </r>
    <r>
      <rPr>
        <sz val="11"/>
        <rFont val="Garamond"/>
        <family val="1"/>
      </rPr>
      <t xml:space="preserve"> (max 7 % of expenses excl. admin fee).</t>
    </r>
  </si>
  <si>
    <t>* Please include full grant amount of all additional / top-up grants received in the year, c.f. date on commitment letter.</t>
  </si>
  <si>
    <t>Annex 3E</t>
  </si>
  <si>
    <t>Co-financed activities</t>
  </si>
  <si>
    <t>Name of activity</t>
  </si>
  <si>
    <t>Country/region</t>
  </si>
  <si>
    <t>Allocated co-finance amount
(SPA funds)</t>
  </si>
  <si>
    <t>Leveraged co-finance amount
(leveraged funding from other non-SPA sources)</t>
  </si>
  <si>
    <t>Source of leveraged funding
(Name of organisation or co-financing entity)</t>
  </si>
  <si>
    <t>Total co-financing</t>
  </si>
  <si>
    <t>Uganda</t>
  </si>
  <si>
    <t>Green harvest climate adaptation project 2023-24</t>
  </si>
  <si>
    <t>UNCDF</t>
  </si>
  <si>
    <t>Nepal</t>
  </si>
  <si>
    <t>Buidling resilience through organic green tea value chains</t>
  </si>
  <si>
    <t>NORAD</t>
  </si>
  <si>
    <t>Sub-total, other regions</t>
  </si>
  <si>
    <t>Information and public engagement</t>
  </si>
  <si>
    <t>Expenditure at HQ level</t>
  </si>
  <si>
    <t>Balance</t>
  </si>
  <si>
    <t>Notes:</t>
  </si>
  <si>
    <t>Annex 3F</t>
  </si>
  <si>
    <t>Amount allocated</t>
  </si>
  <si>
    <t>Related to co-financing (Yes/No)</t>
  </si>
  <si>
    <t>Yes</t>
  </si>
  <si>
    <t>HUM-purpose share</t>
  </si>
  <si>
    <t>No</t>
  </si>
  <si>
    <t>Date of allocation</t>
  </si>
  <si>
    <t>Total flexible funds allocations</t>
  </si>
  <si>
    <t>Post flood relief South Nepal</t>
  </si>
  <si>
    <t>Allocations of flexible funds</t>
  </si>
  <si>
    <t>Clean climate project 2024</t>
  </si>
  <si>
    <t>Kenya</t>
  </si>
  <si>
    <t>Sub-total, flex-funds allocations, other regions</t>
  </si>
  <si>
    <t xml:space="preserve">* All allocations from DKK 100.000 or allocations to new partnership countries must be listed.
</t>
  </si>
  <si>
    <t>2023-2024</t>
  </si>
  <si>
    <t>Duration</t>
  </si>
  <si>
    <t>2022-2023</t>
  </si>
  <si>
    <t>2024-2026</t>
  </si>
  <si>
    <t>Child protection along Eastern Europe Migratory Route</t>
  </si>
  <si>
    <t>SDC</t>
  </si>
  <si>
    <t>Balkan regional</t>
  </si>
  <si>
    <t>Highlighted (brief example(s) of) results and added value from co-financed activity.</t>
  </si>
  <si>
    <t>Additional  SPA (top-up ) grants received in reporting year - specification per region</t>
  </si>
  <si>
    <t>List of co-financing arrangements - during partnership period</t>
  </si>
  <si>
    <t>List of allocations of flexible funds made within the reporting year</t>
  </si>
  <si>
    <t>* Co-financed activities may include basket funds and joint programmes where several partners contribute as well as match funding used for mobilization of funding from other institutional donors.
** Amounts allocated should reflect the total amount committed for the co-financed project for the duration of the Strategic Partenrship period until and including the reporting year.</t>
  </si>
  <si>
    <t>Year: 2027</t>
  </si>
  <si>
    <r>
      <t>Year</t>
    </r>
    <r>
      <rPr>
        <b/>
        <u/>
        <sz val="15"/>
        <rFont val="Garamond"/>
        <family val="1"/>
      </rPr>
      <t>s</t>
    </r>
    <r>
      <rPr>
        <b/>
        <sz val="15"/>
        <rFont val="Garamond"/>
        <family val="1"/>
      </rPr>
      <t>: 2027-2031</t>
    </r>
  </si>
  <si>
    <t>Personnel costs</t>
  </si>
  <si>
    <t>A.1.a.x - Direct activity cost - personnel (HQ)</t>
  </si>
  <si>
    <t>A.1.b.x - Direct activity cost - personnel (non-HQ)</t>
  </si>
  <si>
    <t>A.3.a.x - Programme support cost - personnel (HQ)</t>
  </si>
  <si>
    <t>Strategic partner personnel</t>
  </si>
  <si>
    <t>** Budget amounts may be included as actual numbers or as rounded numbers DKK 1.000.</t>
  </si>
  <si>
    <t>Cost category in which the personnel cost is included</t>
  </si>
  <si>
    <t>Budget monitoring and financial accounts - Strategic Partnership 2027-2031</t>
  </si>
  <si>
    <t>Administration fee (HQ, indirect cost, 7%)</t>
  </si>
  <si>
    <r>
      <rPr>
        <b/>
        <sz val="11"/>
        <rFont val="Garamond"/>
        <family val="1"/>
      </rPr>
      <t xml:space="preserve">Transfer to next year </t>
    </r>
    <r>
      <rPr>
        <sz val="11"/>
        <rFont val="Garamond"/>
        <family val="1"/>
      </rPr>
      <t>(unspent funds, share of income).</t>
    </r>
  </si>
  <si>
    <t>Total additional grants received</t>
  </si>
  <si>
    <r>
      <rPr>
        <b/>
        <sz val="11"/>
        <rFont val="Garamond"/>
        <family val="1"/>
      </rPr>
      <t>Strategic partner personnel</t>
    </r>
    <r>
      <rPr>
        <sz val="11"/>
        <rFont val="Garamond"/>
        <family val="1"/>
      </rPr>
      <t xml:space="preserve"> (personnel cost, share of expenses)</t>
    </r>
  </si>
  <si>
    <t>Strategic partner audit</t>
  </si>
  <si>
    <t>Humanitarian (HUM/short term)</t>
  </si>
  <si>
    <t>Development (DEV/longer term)</t>
  </si>
  <si>
    <t>Activity type (HUM/DEV, time horizon) specification of PPA</t>
  </si>
  <si>
    <t>Received</t>
  </si>
  <si>
    <t>Receivable</t>
  </si>
  <si>
    <t>HQ expenses</t>
  </si>
  <si>
    <t>Main grant</t>
  </si>
  <si>
    <t>Budget Ceiling</t>
  </si>
  <si>
    <t>Additional MFA grants received (committed) as top-up (part of SPA)</t>
  </si>
  <si>
    <t>Unspent funds transferred from previous year</t>
  </si>
  <si>
    <t>Other regions/countries</t>
  </si>
  <si>
    <t>Regional (not country-specific EEN projects)</t>
  </si>
  <si>
    <t>Regional (not country-specific MENA projects)</t>
  </si>
  <si>
    <t>Regional (not country-specific SSA projects)</t>
  </si>
  <si>
    <t>Regional (SSA, not country-specific)</t>
  </si>
  <si>
    <t>Regional (UA, EEN, not country-specific)</t>
  </si>
  <si>
    <t>Regional (MENA, not country-specific)</t>
  </si>
  <si>
    <t>A.3.b.x - Programme support cost - personnel (non-HQ)</t>
  </si>
  <si>
    <t>Information and public engagement - personnel cost (HQ)</t>
  </si>
  <si>
    <t>Information and public engagement - personnel cost (non-HQ)</t>
  </si>
  <si>
    <r>
      <t>Liquidity accounting - MFA funds</t>
    </r>
    <r>
      <rPr>
        <b/>
        <sz val="11"/>
        <rFont val="Garamond"/>
        <family val="1"/>
      </rPr>
      <t xml:space="preserve">
</t>
    </r>
    <r>
      <rPr>
        <sz val="11"/>
        <rFont val="Garamond"/>
        <family val="1"/>
      </rPr>
      <t>Amounts in DKK (must not be rounded)</t>
    </r>
  </si>
  <si>
    <t>Sub-total, UA and EEN</t>
  </si>
  <si>
    <t>Bolivia</t>
  </si>
  <si>
    <t>Farmer support and resilience</t>
  </si>
  <si>
    <t>EU</t>
  </si>
  <si>
    <t>Turkey+</t>
  </si>
  <si>
    <t>Sub-total, flex-funds allocations, Africa and specific geographies, SSA</t>
  </si>
  <si>
    <t>Sub-total, flex-funds allocations, MENA</t>
  </si>
  <si>
    <t>Sub-total, flex-funds allocations, UA and EEN</t>
  </si>
  <si>
    <t>Ukarine</t>
  </si>
  <si>
    <t>Reconstruction solid</t>
  </si>
  <si>
    <t>Libanon</t>
  </si>
  <si>
    <t>Peace and justice 2028-29</t>
  </si>
  <si>
    <t>Compliance  and monitoring data</t>
  </si>
  <si>
    <t>, during reporting year</t>
  </si>
  <si>
    <t>** Liquidity and other amounts in Notes and monitoring-section must be included as actual numbers (not rounded).</t>
  </si>
  <si>
    <t>Total strategic partner personnel (direct) cost</t>
  </si>
  <si>
    <t>* All direct activity related personnel costs must be accounted for through documented time registration data. In case of personnel allocated as programme support costs, it shall include staff with no option of time registration only and shall be allocated hrough a documented, transparent and fair cost allocation mechanism, ensuring MFA covers a fair share.</t>
  </si>
  <si>
    <t>Approved HQ cost ceiling, avgerage :</t>
  </si>
  <si>
    <t>Africa</t>
  </si>
  <si>
    <t>Middle East</t>
  </si>
  <si>
    <t>Ukraine and European eastern neighbourhood</t>
  </si>
  <si>
    <t>Sub-total, Africa</t>
  </si>
  <si>
    <t>Sub-total, Middle East</t>
  </si>
  <si>
    <t>Africa - total</t>
  </si>
  <si>
    <t xml:space="preserve">Middle East </t>
  </si>
  <si>
    <t>Middle East - total</t>
  </si>
  <si>
    <t xml:space="preserve">Ukraine and European eastern neighbourhood </t>
  </si>
  <si>
    <r>
      <rPr>
        <b/>
        <sz val="11"/>
        <rFont val="Garamond"/>
        <family val="1"/>
      </rPr>
      <t>Unallocated flexible funds</t>
    </r>
    <r>
      <rPr>
        <sz val="11"/>
        <rFont val="Garamond"/>
        <family val="1"/>
      </rPr>
      <t xml:space="preserve"> (max. 30% of SPA main grant).</t>
    </r>
  </si>
  <si>
    <t>[TBD. Will follow layout of Annex 2G Blended Finance ]</t>
  </si>
  <si>
    <r>
      <rPr>
        <b/>
        <sz val="11"/>
        <rFont val="Garamond"/>
        <family val="1"/>
      </rPr>
      <t>Geographical alignment</t>
    </r>
    <r>
      <rPr>
        <sz val="11"/>
        <rFont val="Garamond"/>
        <family val="1"/>
      </rPr>
      <t xml:space="preserve"> (Africa, Middle East, Ukraine and eastern european neighbourhood, min. 50% of PPA).</t>
    </r>
  </si>
  <si>
    <r>
      <rPr>
        <b/>
        <sz val="11"/>
        <rFont val="Garamond"/>
        <family val="1"/>
      </rPr>
      <t>Additional grants received</t>
    </r>
    <r>
      <rPr>
        <sz val="11"/>
        <rFont val="Garamond"/>
        <family val="1"/>
      </rPr>
      <t xml:space="preserve"> (top-ups, share of SPA main grant)</t>
    </r>
  </si>
  <si>
    <t>Ukraine and eastern european neighbourhood</t>
  </si>
  <si>
    <t>Ukraine and eastern european neighbourhood - total</t>
  </si>
  <si>
    <t xml:space="preserve">* Engagements may include regional and interregional activities. Preferably such activities are divided for the targeted countries. For regional/interregional engagements with no obvious target countries, only activities related to Africa, Middle East, Ukraine and eastern european neighbourhood exclusively will count as part of the 50 per cent geographically aligned budget (i.e. the requirement of 50% allocation towards Africa, Middle East, Ukraine and eastern european neighbourhood).
</t>
  </si>
  <si>
    <t xml:space="preserve">* Engagements may include regional and interregional activities. Preferably such activities are divided among the targeted countries. For regional/interregional engagements with no obvious target countries, only activities related to Africa, Middle East, Ukraine and eastern european neighbourhood exclusively will count as part of the 50 per cent geographically aligned budget (i.e. the requirement of 50% allocation towards Africa, Middle East, Ukraine and eastern european neighbourhood).
</t>
  </si>
  <si>
    <t>Ukraine and european eastern neighbourhood</t>
  </si>
  <si>
    <r>
      <rPr>
        <b/>
        <sz val="11"/>
        <rFont val="Garamond"/>
        <family val="1"/>
      </rPr>
      <t>IPE</t>
    </r>
    <r>
      <rPr>
        <sz val="11"/>
        <rFont val="Garamond"/>
        <family val="1"/>
      </rPr>
      <t xml:space="preserve"> (max. 3 % of SPA main grant).</t>
    </r>
  </si>
  <si>
    <r>
      <rPr>
        <b/>
        <sz val="11"/>
        <rFont val="Garamond"/>
        <family val="1"/>
      </rPr>
      <t>Funds spent at HQ level</t>
    </r>
    <r>
      <rPr>
        <sz val="11"/>
        <rFont val="Garamond"/>
        <family val="1"/>
      </rPr>
      <t xml:space="preserve"> (Admin and HQ costs, max 20% [or 25%], on average).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</si>
</sst>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_(* #,##0_);_(* \(#,##0\);_(* &quot;-&quot;??_);_(@_)"/>
  </numFmts>
  <fonts count="32" x14ac:knownFonts="1">
    <font>
      <sz val="10"/>
      <name val="Arial"/>
    </font>
    <font>
      <sz val="10"/>
      <name val="Arial"/>
      <family val="2"/>
    </font>
    <font>
      <sz val="10"/>
      <name val="Garamond"/>
      <family val="1"/>
    </font>
    <font>
      <b/>
      <sz val="10"/>
      <name val="Garamond"/>
      <family val="1"/>
    </font>
    <font>
      <b/>
      <sz val="11"/>
      <name val="Garamond"/>
      <family val="1"/>
    </font>
    <font>
      <sz val="11"/>
      <name val="Garamond"/>
      <family val="1"/>
    </font>
    <font>
      <sz val="11"/>
      <name val="Arial"/>
      <family val="2"/>
    </font>
    <font>
      <sz val="10"/>
      <name val="Arial"/>
      <family val="2"/>
    </font>
    <font>
      <sz val="11"/>
      <color theme="1"/>
      <name val="Garamond"/>
      <family val="1"/>
    </font>
    <font>
      <b/>
      <sz val="12"/>
      <name val="Garamond"/>
      <family val="1"/>
    </font>
    <font>
      <sz val="12"/>
      <name val="Garamond"/>
      <family val="1"/>
    </font>
    <font>
      <i/>
      <sz val="11"/>
      <name val="Garamond"/>
      <family val="1"/>
    </font>
    <font>
      <b/>
      <i/>
      <sz val="11"/>
      <name val="Garamond"/>
      <family val="1"/>
    </font>
    <font>
      <i/>
      <sz val="11"/>
      <color theme="1"/>
      <name val="Garamond"/>
      <family val="1"/>
    </font>
    <font>
      <b/>
      <sz val="11"/>
      <color theme="0"/>
      <name val="Garamond"/>
      <family val="1"/>
    </font>
    <font>
      <b/>
      <sz val="11"/>
      <name val="Arial"/>
      <family val="2"/>
    </font>
    <font>
      <sz val="11"/>
      <color theme="0"/>
      <name val="Arial"/>
      <family val="2"/>
    </font>
    <font>
      <sz val="11"/>
      <color theme="0"/>
      <name val="Garamond"/>
      <family val="1"/>
    </font>
    <font>
      <b/>
      <sz val="11"/>
      <color theme="0"/>
      <name val="Arial"/>
      <family val="2"/>
    </font>
    <font>
      <b/>
      <sz val="11"/>
      <color theme="1"/>
      <name val="Garamond"/>
      <family val="1"/>
    </font>
    <font>
      <b/>
      <sz val="16"/>
      <name val="Garamond"/>
      <family val="1"/>
    </font>
    <font>
      <b/>
      <sz val="15"/>
      <name val="Garamond"/>
      <family val="1"/>
    </font>
    <font>
      <b/>
      <i/>
      <sz val="11"/>
      <color theme="1"/>
      <name val="Garamond"/>
      <family val="1"/>
    </font>
    <font>
      <i/>
      <sz val="10"/>
      <name val="Arial"/>
      <family val="2"/>
    </font>
    <font>
      <b/>
      <sz val="14"/>
      <name val="Garamond"/>
      <family val="1"/>
    </font>
    <font>
      <b/>
      <sz val="10"/>
      <name val="Arial"/>
      <family val="2"/>
    </font>
    <font>
      <b/>
      <i/>
      <sz val="10"/>
      <name val="Arial"/>
      <family val="2"/>
    </font>
    <font>
      <i/>
      <sz val="10"/>
      <name val="Garamond"/>
      <family val="1"/>
    </font>
    <font>
      <b/>
      <sz val="13"/>
      <name val="Garamond"/>
      <family val="1"/>
    </font>
    <font>
      <b/>
      <u/>
      <sz val="15"/>
      <name val="Garamond"/>
      <family val="1"/>
    </font>
    <font>
      <sz val="10"/>
      <color theme="1"/>
      <name val="Arial"/>
      <family val="2"/>
    </font>
    <font>
      <sz val="14"/>
      <name val="Arial"/>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79998168889431442"/>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8">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70">
    <xf numFmtId="0" fontId="0" fillId="0" borderId="0" xfId="0"/>
    <xf numFmtId="0" fontId="2" fillId="0" borderId="0" xfId="0" applyFont="1"/>
    <xf numFmtId="0" fontId="4" fillId="0" borderId="0" xfId="0" applyFont="1"/>
    <xf numFmtId="0" fontId="5" fillId="0" borderId="0" xfId="0" applyFont="1"/>
    <xf numFmtId="9" fontId="5" fillId="0" borderId="0" xfId="0" applyNumberFormat="1" applyFont="1" applyAlignment="1">
      <alignment horizontal="left"/>
    </xf>
    <xf numFmtId="9" fontId="2" fillId="0" borderId="0" xfId="0" applyNumberFormat="1" applyFont="1" applyAlignment="1">
      <alignment horizontal="left"/>
    </xf>
    <xf numFmtId="0" fontId="5" fillId="0" borderId="0" xfId="0" applyFont="1" applyAlignment="1">
      <alignment wrapText="1"/>
    </xf>
    <xf numFmtId="165" fontId="5" fillId="0" borderId="0" xfId="0" applyNumberFormat="1" applyFont="1" applyAlignment="1">
      <alignment horizontal="left"/>
    </xf>
    <xf numFmtId="0" fontId="3" fillId="0" borderId="0" xfId="0" applyFont="1"/>
    <xf numFmtId="0" fontId="6" fillId="0" borderId="0" xfId="0" applyFont="1"/>
    <xf numFmtId="0" fontId="9" fillId="0" borderId="0" xfId="0" applyFont="1"/>
    <xf numFmtId="0" fontId="10" fillId="0" borderId="0" xfId="0" applyFont="1"/>
    <xf numFmtId="9" fontId="10" fillId="0" borderId="0" xfId="0" applyNumberFormat="1" applyFont="1" applyAlignment="1">
      <alignment horizontal="left"/>
    </xf>
    <xf numFmtId="0" fontId="2" fillId="2" borderId="0" xfId="0" applyFont="1" applyFill="1"/>
    <xf numFmtId="0" fontId="11" fillId="0" borderId="0" xfId="0" applyFont="1"/>
    <xf numFmtId="0" fontId="5" fillId="0" borderId="0" xfId="0" quotePrefix="1" applyFont="1" applyAlignment="1">
      <alignment horizontal="center"/>
    </xf>
    <xf numFmtId="0" fontId="13" fillId="0" borderId="0" xfId="0" applyFont="1"/>
    <xf numFmtId="3" fontId="11" fillId="3" borderId="0" xfId="0" applyNumberFormat="1" applyFont="1" applyFill="1"/>
    <xf numFmtId="9" fontId="11" fillId="0" borderId="0" xfId="0" applyNumberFormat="1" applyFont="1" applyAlignment="1">
      <alignment horizontal="left"/>
    </xf>
    <xf numFmtId="0" fontId="8" fillId="0" borderId="0" xfId="0" applyFont="1"/>
    <xf numFmtId="3" fontId="5" fillId="3" borderId="0" xfId="0" applyNumberFormat="1" applyFont="1" applyFill="1"/>
    <xf numFmtId="9" fontId="5" fillId="0" borderId="1" xfId="0" applyNumberFormat="1" applyFont="1" applyBorder="1" applyAlignment="1">
      <alignment horizontal="left"/>
    </xf>
    <xf numFmtId="3" fontId="5" fillId="0" borderId="0" xfId="0" applyNumberFormat="1" applyFont="1"/>
    <xf numFmtId="3" fontId="5" fillId="0" borderId="0" xfId="1" applyNumberFormat="1" applyFont="1" applyFill="1" applyBorder="1"/>
    <xf numFmtId="3" fontId="5" fillId="2" borderId="0" xfId="0" applyNumberFormat="1" applyFont="1" applyFill="1"/>
    <xf numFmtId="9" fontId="5" fillId="2" borderId="0" xfId="0" applyNumberFormat="1" applyFont="1" applyFill="1" applyAlignment="1">
      <alignment horizontal="left"/>
    </xf>
    <xf numFmtId="3" fontId="4" fillId="0" borderId="0" xfId="0" applyNumberFormat="1" applyFont="1"/>
    <xf numFmtId="9" fontId="4" fillId="2" borderId="0" xfId="0" applyNumberFormat="1" applyFont="1" applyFill="1" applyAlignment="1">
      <alignment horizontal="left"/>
    </xf>
    <xf numFmtId="0" fontId="6" fillId="0" borderId="0" xfId="3" applyFont="1"/>
    <xf numFmtId="0" fontId="5" fillId="0" borderId="0" xfId="3" applyFont="1"/>
    <xf numFmtId="0" fontId="6" fillId="0" borderId="0" xfId="3" applyFont="1" applyAlignment="1">
      <alignment horizontal="left"/>
    </xf>
    <xf numFmtId="0" fontId="5" fillId="0" borderId="0" xfId="3" applyFont="1" applyAlignment="1">
      <alignment horizontal="left"/>
    </xf>
    <xf numFmtId="166" fontId="6" fillId="0" borderId="0" xfId="3" applyNumberFormat="1" applyFont="1"/>
    <xf numFmtId="3" fontId="5" fillId="0" borderId="0" xfId="3" applyNumberFormat="1" applyFont="1" applyAlignment="1">
      <alignment horizontal="left"/>
    </xf>
    <xf numFmtId="0" fontId="4" fillId="0" borderId="0" xfId="3" applyFont="1"/>
    <xf numFmtId="3" fontId="5" fillId="0" borderId="0" xfId="3" applyNumberFormat="1" applyFont="1"/>
    <xf numFmtId="165" fontId="11" fillId="0" borderId="0" xfId="4" applyNumberFormat="1" applyFont="1" applyBorder="1"/>
    <xf numFmtId="3" fontId="4" fillId="0" borderId="0" xfId="3" applyNumberFormat="1" applyFont="1" applyAlignment="1">
      <alignment horizontal="left"/>
    </xf>
    <xf numFmtId="9" fontId="5" fillId="0" borderId="0" xfId="4" applyFont="1" applyBorder="1" applyAlignment="1">
      <alignment horizontal="left"/>
    </xf>
    <xf numFmtId="0" fontId="18" fillId="0" borderId="0" xfId="3" applyFont="1"/>
    <xf numFmtId="3" fontId="4" fillId="0" borderId="0" xfId="3" applyNumberFormat="1" applyFont="1"/>
    <xf numFmtId="9" fontId="5" fillId="0" borderId="0" xfId="1" applyNumberFormat="1" applyFont="1" applyFill="1" applyBorder="1" applyAlignment="1">
      <alignment horizontal="left"/>
    </xf>
    <xf numFmtId="166" fontId="5" fillId="3" borderId="0" xfId="1" applyNumberFormat="1" applyFont="1" applyFill="1" applyBorder="1"/>
    <xf numFmtId="166" fontId="4" fillId="0" borderId="9" xfId="1" applyNumberFormat="1" applyFont="1" applyFill="1" applyBorder="1"/>
    <xf numFmtId="0" fontId="17" fillId="4" borderId="2" xfId="0" applyFont="1" applyFill="1" applyBorder="1"/>
    <xf numFmtId="165" fontId="11" fillId="0" borderId="0" xfId="4" applyNumberFormat="1" applyFont="1" applyFill="1" applyBorder="1"/>
    <xf numFmtId="0" fontId="5" fillId="0" borderId="1" xfId="3" applyFont="1" applyBorder="1" applyAlignment="1">
      <alignment horizontal="left"/>
    </xf>
    <xf numFmtId="0" fontId="4" fillId="0" borderId="1" xfId="3" applyFont="1" applyBorder="1"/>
    <xf numFmtId="0" fontId="14" fillId="2" borderId="0" xfId="3" applyFont="1" applyFill="1"/>
    <xf numFmtId="3" fontId="4" fillId="0" borderId="9" xfId="3" applyNumberFormat="1" applyFont="1" applyBorder="1"/>
    <xf numFmtId="9" fontId="4" fillId="0" borderId="9" xfId="5" applyFont="1" applyFill="1" applyBorder="1" applyAlignment="1">
      <alignment horizontal="left"/>
    </xf>
    <xf numFmtId="165" fontId="5" fillId="0" borderId="0" xfId="0" applyNumberFormat="1" applyFont="1" applyAlignment="1">
      <alignment horizontal="center"/>
    </xf>
    <xf numFmtId="0" fontId="5" fillId="0" borderId="0" xfId="0" applyFont="1" applyAlignment="1">
      <alignment horizontal="center"/>
    </xf>
    <xf numFmtId="0" fontId="20" fillId="0" borderId="0" xfId="0" applyFont="1"/>
    <xf numFmtId="0" fontId="21" fillId="0" borderId="0" xfId="0" applyFont="1"/>
    <xf numFmtId="9" fontId="4" fillId="0" borderId="9" xfId="0" applyNumberFormat="1" applyFont="1" applyBorder="1" applyAlignment="1">
      <alignment horizontal="left"/>
    </xf>
    <xf numFmtId="3" fontId="4" fillId="3" borderId="9" xfId="0" applyNumberFormat="1" applyFont="1" applyFill="1" applyBorder="1"/>
    <xf numFmtId="9" fontId="8" fillId="2" borderId="0" xfId="0" applyNumberFormat="1" applyFont="1" applyFill="1" applyAlignment="1">
      <alignment horizontal="left"/>
    </xf>
    <xf numFmtId="165" fontId="24" fillId="0" borderId="0" xfId="4" applyNumberFormat="1" applyFont="1" applyBorder="1"/>
    <xf numFmtId="0" fontId="4" fillId="0" borderId="1" xfId="3" quotePrefix="1" applyFont="1" applyBorder="1" applyAlignment="1">
      <alignment horizontal="center" wrapText="1"/>
    </xf>
    <xf numFmtId="3" fontId="5" fillId="3" borderId="0" xfId="3" applyNumberFormat="1" applyFont="1" applyFill="1"/>
    <xf numFmtId="0" fontId="16" fillId="0" borderId="0" xfId="3" applyFont="1"/>
    <xf numFmtId="9" fontId="11" fillId="0" borderId="1" xfId="0" applyNumberFormat="1" applyFont="1" applyBorder="1" applyAlignment="1">
      <alignment horizontal="left"/>
    </xf>
    <xf numFmtId="3" fontId="11" fillId="5" borderId="0" xfId="0" applyNumberFormat="1" applyFont="1" applyFill="1"/>
    <xf numFmtId="0" fontId="12" fillId="0" borderId="0" xfId="0" quotePrefix="1" applyFont="1"/>
    <xf numFmtId="3" fontId="11" fillId="5" borderId="6" xfId="0" applyNumberFormat="1" applyFont="1" applyFill="1" applyBorder="1"/>
    <xf numFmtId="3" fontId="11" fillId="5" borderId="2" xfId="0" applyNumberFormat="1" applyFont="1" applyFill="1" applyBorder="1"/>
    <xf numFmtId="3" fontId="11" fillId="5" borderId="5" xfId="0" applyNumberFormat="1" applyFont="1" applyFill="1" applyBorder="1"/>
    <xf numFmtId="3" fontId="11" fillId="5" borderId="7" xfId="0" applyNumberFormat="1" applyFont="1" applyFill="1" applyBorder="1"/>
    <xf numFmtId="3" fontId="11" fillId="5" borderId="1" xfId="0" applyNumberFormat="1" applyFont="1" applyFill="1" applyBorder="1"/>
    <xf numFmtId="9" fontId="11" fillId="0" borderId="2" xfId="0" applyNumberFormat="1" applyFont="1" applyBorder="1" applyAlignment="1">
      <alignment horizontal="left"/>
    </xf>
    <xf numFmtId="9" fontId="3" fillId="0" borderId="0" xfId="0" applyNumberFormat="1" applyFont="1" applyAlignment="1">
      <alignment horizontal="right"/>
    </xf>
    <xf numFmtId="0" fontId="17" fillId="6" borderId="0" xfId="3" applyFont="1" applyFill="1" applyAlignment="1">
      <alignment horizontal="center" vertical="center" wrapText="1"/>
    </xf>
    <xf numFmtId="0" fontId="0" fillId="6" borderId="0" xfId="0" applyFill="1" applyAlignment="1">
      <alignment vertical="center" wrapText="1"/>
    </xf>
    <xf numFmtId="3" fontId="5" fillId="7" borderId="0" xfId="0" applyNumberFormat="1" applyFont="1" applyFill="1"/>
    <xf numFmtId="3" fontId="5" fillId="7" borderId="1" xfId="0" applyNumberFormat="1" applyFont="1" applyFill="1" applyBorder="1"/>
    <xf numFmtId="0" fontId="25" fillId="0" borderId="0" xfId="0" applyFont="1"/>
    <xf numFmtId="3" fontId="5" fillId="7" borderId="0" xfId="3" applyNumberFormat="1" applyFont="1" applyFill="1"/>
    <xf numFmtId="0" fontId="4" fillId="6" borderId="0" xfId="3" applyFont="1" applyFill="1"/>
    <xf numFmtId="0" fontId="5" fillId="0" borderId="1" xfId="0" applyFont="1" applyBorder="1" applyAlignment="1">
      <alignment wrapText="1"/>
    </xf>
    <xf numFmtId="9" fontId="5" fillId="0" borderId="1" xfId="0" applyNumberFormat="1" applyFont="1" applyBorder="1" applyAlignment="1">
      <alignment horizontal="center"/>
    </xf>
    <xf numFmtId="165" fontId="4" fillId="0" borderId="0" xfId="4" applyNumberFormat="1" applyFont="1" applyFill="1" applyBorder="1"/>
    <xf numFmtId="3" fontId="4" fillId="0" borderId="10" xfId="3" applyNumberFormat="1" applyFont="1" applyBorder="1"/>
    <xf numFmtId="9" fontId="4" fillId="0" borderId="10" xfId="4" applyFont="1" applyFill="1" applyBorder="1" applyAlignment="1">
      <alignment horizontal="left"/>
    </xf>
    <xf numFmtId="0" fontId="10" fillId="0" borderId="1" xfId="0" applyFont="1" applyBorder="1"/>
    <xf numFmtId="9" fontId="5" fillId="0" borderId="1" xfId="0" applyNumberFormat="1" applyFont="1" applyBorder="1" applyAlignment="1">
      <alignment horizontal="left" wrapText="1"/>
    </xf>
    <xf numFmtId="0" fontId="4" fillId="0" borderId="1" xfId="0" applyFont="1" applyBorder="1"/>
    <xf numFmtId="3" fontId="5" fillId="0" borderId="1" xfId="0" applyNumberFormat="1" applyFont="1" applyBorder="1"/>
    <xf numFmtId="9" fontId="4" fillId="0" borderId="1" xfId="0" applyNumberFormat="1" applyFont="1" applyBorder="1" applyAlignment="1">
      <alignment horizontal="left"/>
    </xf>
    <xf numFmtId="9" fontId="11" fillId="0" borderId="8" xfId="0" applyNumberFormat="1" applyFont="1" applyBorder="1" applyAlignment="1">
      <alignment horizontal="left"/>
    </xf>
    <xf numFmtId="9" fontId="11" fillId="0" borderId="4" xfId="0" applyNumberFormat="1" applyFont="1" applyBorder="1" applyAlignment="1">
      <alignment horizontal="left"/>
    </xf>
    <xf numFmtId="9" fontId="11" fillId="0" borderId="3" xfId="0" applyNumberFormat="1" applyFont="1" applyBorder="1" applyAlignment="1">
      <alignment horizontal="left"/>
    </xf>
    <xf numFmtId="3" fontId="4" fillId="2" borderId="9" xfId="3" applyNumberFormat="1" applyFont="1" applyFill="1" applyBorder="1"/>
    <xf numFmtId="3" fontId="4" fillId="0" borderId="9" xfId="3" applyNumberFormat="1" applyFont="1" applyBorder="1" applyAlignment="1">
      <alignment horizontal="left"/>
    </xf>
    <xf numFmtId="165" fontId="4" fillId="0" borderId="9" xfId="4" applyNumberFormat="1" applyFont="1" applyBorder="1"/>
    <xf numFmtId="0" fontId="15" fillId="0" borderId="0" xfId="3" applyFont="1"/>
    <xf numFmtId="0" fontId="14" fillId="4" borderId="0" xfId="0" applyFont="1" applyFill="1" applyAlignment="1">
      <alignment horizontal="center"/>
    </xf>
    <xf numFmtId="3" fontId="4" fillId="0" borderId="9" xfId="0" applyNumberFormat="1" applyFont="1" applyBorder="1"/>
    <xf numFmtId="0" fontId="10" fillId="0" borderId="0" xfId="0" applyFont="1" applyAlignment="1">
      <alignment horizontal="center"/>
    </xf>
    <xf numFmtId="0" fontId="2" fillId="0" borderId="0" xfId="0" applyFont="1" applyAlignment="1">
      <alignment horizontal="center"/>
    </xf>
    <xf numFmtId="9" fontId="11" fillId="7" borderId="0" xfId="0" applyNumberFormat="1" applyFont="1" applyFill="1" applyAlignment="1">
      <alignment horizontal="center"/>
    </xf>
    <xf numFmtId="9" fontId="5" fillId="0" borderId="0" xfId="0" applyNumberFormat="1" applyFont="1" applyAlignment="1">
      <alignment horizontal="center"/>
    </xf>
    <xf numFmtId="9" fontId="4" fillId="0" borderId="9" xfId="0" applyNumberFormat="1" applyFont="1" applyBorder="1" applyAlignment="1">
      <alignment horizontal="center"/>
    </xf>
    <xf numFmtId="0" fontId="4" fillId="0" borderId="0" xfId="0" applyFont="1" applyAlignment="1">
      <alignment horizontal="center"/>
    </xf>
    <xf numFmtId="9" fontId="11" fillId="0" borderId="2" xfId="0" applyNumberFormat="1" applyFont="1" applyBorder="1" applyAlignment="1">
      <alignment horizontal="center"/>
    </xf>
    <xf numFmtId="9" fontId="11" fillId="0" borderId="0" xfId="0" applyNumberFormat="1" applyFont="1" applyAlignment="1">
      <alignment horizontal="center"/>
    </xf>
    <xf numFmtId="9" fontId="11" fillId="0" borderId="1" xfId="0" applyNumberFormat="1" applyFont="1" applyBorder="1" applyAlignment="1">
      <alignment horizontal="center"/>
    </xf>
    <xf numFmtId="9" fontId="5" fillId="2" borderId="0" xfId="0" applyNumberFormat="1" applyFont="1" applyFill="1" applyAlignment="1">
      <alignment horizontal="center"/>
    </xf>
    <xf numFmtId="3" fontId="4" fillId="0" borderId="0" xfId="0" applyNumberFormat="1" applyFont="1" applyAlignment="1">
      <alignment horizontal="center"/>
    </xf>
    <xf numFmtId="0" fontId="5" fillId="0" borderId="1" xfId="0" applyFont="1" applyBorder="1" applyAlignment="1">
      <alignment horizontal="center" wrapText="1"/>
    </xf>
    <xf numFmtId="0" fontId="17" fillId="4" borderId="0" xfId="0" applyFont="1" applyFill="1"/>
    <xf numFmtId="0" fontId="5" fillId="0" borderId="1" xfId="3" applyFont="1" applyBorder="1"/>
    <xf numFmtId="0" fontId="4" fillId="2" borderId="0" xfId="3" applyFont="1" applyFill="1"/>
    <xf numFmtId="0" fontId="4" fillId="2" borderId="0" xfId="3" quotePrefix="1" applyFont="1" applyFill="1" applyAlignment="1">
      <alignment horizontal="center"/>
    </xf>
    <xf numFmtId="9" fontId="5" fillId="2" borderId="0" xfId="3" applyNumberFormat="1" applyFont="1" applyFill="1" applyAlignment="1">
      <alignment horizontal="left"/>
    </xf>
    <xf numFmtId="9" fontId="5" fillId="0" borderId="0" xfId="3" applyNumberFormat="1" applyFont="1"/>
    <xf numFmtId="0" fontId="0" fillId="0" borderId="2" xfId="0" applyBorder="1"/>
    <xf numFmtId="9" fontId="19" fillId="2" borderId="0" xfId="0" applyNumberFormat="1" applyFont="1" applyFill="1" applyAlignment="1">
      <alignment horizontal="center" wrapText="1"/>
    </xf>
    <xf numFmtId="9" fontId="19" fillId="2" borderId="0" xfId="0" applyNumberFormat="1" applyFont="1" applyFill="1" applyAlignment="1">
      <alignment horizontal="left" wrapText="1"/>
    </xf>
    <xf numFmtId="9" fontId="19" fillId="2" borderId="0" xfId="0" applyNumberFormat="1" applyFont="1" applyFill="1" applyAlignment="1">
      <alignment horizontal="left"/>
    </xf>
    <xf numFmtId="0" fontId="2" fillId="0" borderId="1" xfId="0" applyFont="1" applyBorder="1"/>
    <xf numFmtId="0" fontId="2" fillId="0" borderId="0" xfId="0" applyFont="1" applyAlignment="1">
      <alignment vertical="top"/>
    </xf>
    <xf numFmtId="0" fontId="1" fillId="0" borderId="0" xfId="0" applyFont="1"/>
    <xf numFmtId="10" fontId="6" fillId="0" borderId="0" xfId="5" applyNumberFormat="1" applyFont="1"/>
    <xf numFmtId="0" fontId="27" fillId="0" borderId="0" xfId="0" applyFont="1"/>
    <xf numFmtId="0" fontId="11" fillId="0" borderId="0" xfId="3" applyFont="1"/>
    <xf numFmtId="0" fontId="12" fillId="0" borderId="0" xfId="0" applyFont="1"/>
    <xf numFmtId="0" fontId="0" fillId="0" borderId="1" xfId="0" applyBorder="1"/>
    <xf numFmtId="0" fontId="14" fillId="4" borderId="2" xfId="3" applyFont="1" applyFill="1" applyBorder="1" applyAlignment="1">
      <alignment vertical="top"/>
    </xf>
    <xf numFmtId="0" fontId="19" fillId="6" borderId="0" xfId="3" applyFont="1" applyFill="1" applyAlignment="1">
      <alignment vertical="top"/>
    </xf>
    <xf numFmtId="0" fontId="4" fillId="0" borderId="9" xfId="3" applyFont="1" applyBorder="1"/>
    <xf numFmtId="0" fontId="5" fillId="2" borderId="0" xfId="3" applyFont="1" applyFill="1"/>
    <xf numFmtId="0" fontId="14" fillId="4" borderId="2" xfId="3" applyFont="1" applyFill="1" applyBorder="1"/>
    <xf numFmtId="0" fontId="4" fillId="0" borderId="10" xfId="3" applyFont="1" applyBorder="1"/>
    <xf numFmtId="0" fontId="4" fillId="2" borderId="9" xfId="3" applyFont="1" applyFill="1" applyBorder="1"/>
    <xf numFmtId="9" fontId="5" fillId="2" borderId="0" xfId="4" applyFont="1" applyFill="1" applyBorder="1" applyAlignment="1">
      <alignment horizontal="left"/>
    </xf>
    <xf numFmtId="9" fontId="5" fillId="2" borderId="0" xfId="1" applyNumberFormat="1" applyFont="1" applyFill="1" applyBorder="1" applyAlignment="1">
      <alignment horizontal="left"/>
    </xf>
    <xf numFmtId="0" fontId="19" fillId="2" borderId="0" xfId="3" applyFont="1" applyFill="1" applyAlignment="1">
      <alignment vertical="top"/>
    </xf>
    <xf numFmtId="0" fontId="17" fillId="2" borderId="0" xfId="3" applyFont="1" applyFill="1" applyAlignment="1">
      <alignment horizontal="center" vertical="center" wrapText="1"/>
    </xf>
    <xf numFmtId="0" fontId="0" fillId="2" borderId="0" xfId="0" applyFill="1" applyAlignment="1">
      <alignment vertical="center" wrapText="1"/>
    </xf>
    <xf numFmtId="0" fontId="6" fillId="2" borderId="0" xfId="3" applyFont="1" applyFill="1"/>
    <xf numFmtId="0" fontId="6" fillId="2" borderId="0" xfId="0" applyFont="1" applyFill="1"/>
    <xf numFmtId="0" fontId="0" fillId="2" borderId="0" xfId="0" applyFill="1"/>
    <xf numFmtId="9" fontId="4" fillId="0" borderId="9" xfId="4" applyFont="1" applyFill="1" applyBorder="1" applyAlignment="1">
      <alignment horizontal="left"/>
    </xf>
    <xf numFmtId="0" fontId="4" fillId="0" borderId="0" xfId="0" applyFont="1" applyAlignment="1">
      <alignment vertical="top"/>
    </xf>
    <xf numFmtId="165" fontId="11" fillId="2" borderId="0" xfId="4" applyNumberFormat="1" applyFont="1" applyFill="1" applyBorder="1"/>
    <xf numFmtId="3" fontId="11" fillId="3" borderId="0" xfId="3" applyNumberFormat="1" applyFont="1" applyFill="1"/>
    <xf numFmtId="9" fontId="11" fillId="7" borderId="0" xfId="5" applyFont="1" applyFill="1" applyBorder="1"/>
    <xf numFmtId="9" fontId="4" fillId="0" borderId="9" xfId="5" applyFont="1" applyFill="1" applyBorder="1"/>
    <xf numFmtId="0" fontId="19" fillId="2" borderId="0" xfId="0" quotePrefix="1" applyFont="1" applyFill="1" applyAlignment="1">
      <alignment horizontal="center" wrapText="1"/>
    </xf>
    <xf numFmtId="0" fontId="9" fillId="0" borderId="1" xfId="3" applyFont="1" applyBorder="1"/>
    <xf numFmtId="0" fontId="2" fillId="0" borderId="0" xfId="3" applyFont="1"/>
    <xf numFmtId="166" fontId="2" fillId="9" borderId="0" xfId="6" applyNumberFormat="1" applyFont="1" applyFill="1" applyBorder="1"/>
    <xf numFmtId="0" fontId="2" fillId="0" borderId="1" xfId="3" applyFont="1" applyBorder="1"/>
    <xf numFmtId="166" fontId="2" fillId="9" borderId="1" xfId="6" applyNumberFormat="1" applyFont="1" applyFill="1" applyBorder="1"/>
    <xf numFmtId="166" fontId="2" fillId="0" borderId="0" xfId="6" applyNumberFormat="1" applyFont="1" applyFill="1" applyBorder="1"/>
    <xf numFmtId="0" fontId="2" fillId="2" borderId="0" xfId="3" applyFont="1" applyFill="1"/>
    <xf numFmtId="166" fontId="2" fillId="0" borderId="0" xfId="6" applyNumberFormat="1" applyFont="1" applyFill="1"/>
    <xf numFmtId="166" fontId="2" fillId="0" borderId="9" xfId="3" applyNumberFormat="1" applyFont="1" applyBorder="1"/>
    <xf numFmtId="0" fontId="2" fillId="0" borderId="13" xfId="3" applyFont="1" applyBorder="1" applyAlignment="1">
      <alignment horizontal="right"/>
    </xf>
    <xf numFmtId="0" fontId="2" fillId="3" borderId="13" xfId="3" applyFont="1" applyFill="1" applyBorder="1" applyAlignment="1">
      <alignment horizontal="center" wrapText="1"/>
    </xf>
    <xf numFmtId="0" fontId="2" fillId="3" borderId="10" xfId="3" applyFont="1" applyFill="1" applyBorder="1" applyAlignment="1">
      <alignment horizontal="center" wrapText="1"/>
    </xf>
    <xf numFmtId="0" fontId="2" fillId="3" borderId="14" xfId="3" applyFont="1" applyFill="1" applyBorder="1" applyAlignment="1">
      <alignment horizontal="center" wrapText="1"/>
    </xf>
    <xf numFmtId="0" fontId="2" fillId="0" borderId="15" xfId="3" applyFont="1" applyBorder="1"/>
    <xf numFmtId="166" fontId="2" fillId="0" borderId="6" xfId="6" applyNumberFormat="1" applyFont="1" applyFill="1" applyBorder="1"/>
    <xf numFmtId="166" fontId="2" fillId="0" borderId="15" xfId="6" applyNumberFormat="1" applyFont="1" applyFill="1" applyBorder="1"/>
    <xf numFmtId="0" fontId="2" fillId="0" borderId="16" xfId="3" applyFont="1" applyBorder="1"/>
    <xf numFmtId="166" fontId="2" fillId="0" borderId="5" xfId="6" applyNumberFormat="1" applyFont="1" applyFill="1" applyBorder="1"/>
    <xf numFmtId="166" fontId="2" fillId="0" borderId="16" xfId="6" applyNumberFormat="1" applyFont="1" applyFill="1" applyBorder="1"/>
    <xf numFmtId="0" fontId="2" fillId="0" borderId="17" xfId="3" applyFont="1" applyBorder="1" applyAlignment="1">
      <alignment horizontal="right"/>
    </xf>
    <xf numFmtId="166" fontId="2" fillId="0" borderId="7" xfId="6" applyNumberFormat="1" applyFont="1" applyFill="1" applyBorder="1"/>
    <xf numFmtId="0" fontId="3" fillId="0" borderId="13" xfId="3" applyFont="1" applyBorder="1" applyAlignment="1">
      <alignment horizontal="right"/>
    </xf>
    <xf numFmtId="166" fontId="3" fillId="0" borderId="13" xfId="6" applyNumberFormat="1" applyFont="1" applyFill="1" applyBorder="1"/>
    <xf numFmtId="166" fontId="3" fillId="0" borderId="10" xfId="6" applyNumberFormat="1" applyFont="1" applyFill="1" applyBorder="1"/>
    <xf numFmtId="166" fontId="3" fillId="0" borderId="14" xfId="6" applyNumberFormat="1" applyFont="1" applyFill="1" applyBorder="1"/>
    <xf numFmtId="0" fontId="3" fillId="0" borderId="0" xfId="3" applyFont="1"/>
    <xf numFmtId="0" fontId="25" fillId="0" borderId="1" xfId="0" applyFont="1" applyBorder="1"/>
    <xf numFmtId="0" fontId="2" fillId="0" borderId="12" xfId="3" applyFont="1" applyBorder="1" applyAlignment="1">
      <alignment horizontal="right"/>
    </xf>
    <xf numFmtId="0" fontId="4" fillId="2" borderId="0" xfId="3" quotePrefix="1" applyFont="1" applyFill="1" applyAlignment="1">
      <alignment horizontal="center" wrapText="1"/>
    </xf>
    <xf numFmtId="0" fontId="4" fillId="0" borderId="0" xfId="0" applyFont="1" applyAlignment="1">
      <alignment horizontal="left" vertical="top"/>
    </xf>
    <xf numFmtId="0" fontId="0" fillId="0" borderId="0" xfId="0" applyAlignment="1">
      <alignment horizontal="left"/>
    </xf>
    <xf numFmtId="0" fontId="17" fillId="4" borderId="0" xfId="0" applyFont="1" applyFill="1" applyAlignment="1">
      <alignment horizontal="left"/>
    </xf>
    <xf numFmtId="9" fontId="5" fillId="0" borderId="0" xfId="3" applyNumberFormat="1" applyFont="1" applyAlignment="1">
      <alignment horizontal="left"/>
    </xf>
    <xf numFmtId="0" fontId="22" fillId="0" borderId="0" xfId="0" quotePrefix="1" applyFont="1" applyAlignment="1">
      <alignment vertical="top" wrapText="1"/>
    </xf>
    <xf numFmtId="0" fontId="23" fillId="0" borderId="0" xfId="0" applyFont="1" applyAlignment="1">
      <alignment vertical="top" wrapText="1"/>
    </xf>
    <xf numFmtId="0" fontId="4" fillId="0" borderId="0" xfId="3" quotePrefix="1" applyFont="1" applyAlignment="1">
      <alignment horizontal="center" wrapText="1"/>
    </xf>
    <xf numFmtId="0" fontId="4" fillId="0" borderId="0" xfId="3" quotePrefix="1" applyFont="1" applyAlignment="1">
      <alignment horizontal="center"/>
    </xf>
    <xf numFmtId="9" fontId="19" fillId="0" borderId="0" xfId="0" applyNumberFormat="1" applyFont="1" applyAlignment="1">
      <alignment horizontal="center" wrapText="1"/>
    </xf>
    <xf numFmtId="9" fontId="19" fillId="0" borderId="0" xfId="0" applyNumberFormat="1" applyFont="1" applyAlignment="1">
      <alignment horizontal="left" wrapText="1"/>
    </xf>
    <xf numFmtId="164" fontId="5" fillId="7" borderId="12" xfId="1" applyFont="1" applyFill="1" applyBorder="1"/>
    <xf numFmtId="166" fontId="5" fillId="7" borderId="12" xfId="1" applyNumberFormat="1" applyFont="1" applyFill="1" applyBorder="1"/>
    <xf numFmtId="3" fontId="5" fillId="3" borderId="12" xfId="0" applyNumberFormat="1" applyFont="1" applyFill="1" applyBorder="1"/>
    <xf numFmtId="3" fontId="5" fillId="3" borderId="12" xfId="0" applyNumberFormat="1" applyFont="1" applyFill="1" applyBorder="1" applyAlignment="1">
      <alignment wrapText="1"/>
    </xf>
    <xf numFmtId="3" fontId="5" fillId="7" borderId="12" xfId="0" applyNumberFormat="1" applyFont="1" applyFill="1" applyBorder="1" applyAlignment="1">
      <alignment wrapText="1"/>
    </xf>
    <xf numFmtId="3" fontId="4" fillId="3" borderId="9" xfId="0" applyNumberFormat="1" applyFont="1" applyFill="1" applyBorder="1" applyAlignment="1">
      <alignment wrapText="1"/>
    </xf>
    <xf numFmtId="3" fontId="5" fillId="0" borderId="0" xfId="0" applyNumberFormat="1" applyFont="1" applyAlignment="1">
      <alignment wrapText="1"/>
    </xf>
    <xf numFmtId="0" fontId="4" fillId="0" borderId="0" xfId="0" applyFont="1" applyAlignment="1">
      <alignment wrapText="1"/>
    </xf>
    <xf numFmtId="0" fontId="5" fillId="0" borderId="0" xfId="0" applyFont="1" applyAlignment="1">
      <alignment horizontal="center" wrapText="1"/>
    </xf>
    <xf numFmtId="166" fontId="4" fillId="3" borderId="9" xfId="1" applyNumberFormat="1" applyFont="1" applyFill="1" applyBorder="1"/>
    <xf numFmtId="166" fontId="5" fillId="0" borderId="0" xfId="0" applyNumberFormat="1" applyFont="1"/>
    <xf numFmtId="166" fontId="5" fillId="7" borderId="12" xfId="1" quotePrefix="1" applyNumberFormat="1" applyFont="1" applyFill="1" applyBorder="1"/>
    <xf numFmtId="166" fontId="2" fillId="0" borderId="1" xfId="6" applyNumberFormat="1" applyFont="1" applyFill="1" applyBorder="1"/>
    <xf numFmtId="166" fontId="2" fillId="3" borderId="0" xfId="6" applyNumberFormat="1" applyFont="1" applyFill="1" applyBorder="1"/>
    <xf numFmtId="0" fontId="3" fillId="0" borderId="18" xfId="3" applyFont="1" applyBorder="1" applyAlignment="1">
      <alignment horizontal="right" wrapText="1"/>
    </xf>
    <xf numFmtId="0" fontId="6" fillId="0" borderId="1" xfId="3" applyFont="1" applyBorder="1"/>
    <xf numFmtId="0" fontId="6" fillId="0" borderId="1" xfId="3" applyFont="1" applyBorder="1" applyAlignment="1">
      <alignment horizontal="left"/>
    </xf>
    <xf numFmtId="0" fontId="6" fillId="0" borderId="1" xfId="0" applyFont="1" applyBorder="1"/>
    <xf numFmtId="165" fontId="5" fillId="0" borderId="1" xfId="0" applyNumberFormat="1" applyFont="1" applyBorder="1" applyAlignment="1">
      <alignment horizontal="center"/>
    </xf>
    <xf numFmtId="165" fontId="5" fillId="0" borderId="1" xfId="0" applyNumberFormat="1" applyFont="1" applyBorder="1" applyAlignment="1">
      <alignment horizontal="center" vertical="top"/>
    </xf>
    <xf numFmtId="0" fontId="2" fillId="0" borderId="5" xfId="3" applyFont="1" applyBorder="1"/>
    <xf numFmtId="0" fontId="2" fillId="0" borderId="7" xfId="3" applyFont="1" applyBorder="1" applyAlignment="1">
      <alignment horizontal="right"/>
    </xf>
    <xf numFmtId="0" fontId="2" fillId="0" borderId="6" xfId="3" applyFont="1" applyBorder="1"/>
    <xf numFmtId="14" fontId="10" fillId="0" borderId="0" xfId="0" applyNumberFormat="1" applyFont="1" applyAlignment="1">
      <alignment horizontal="left"/>
    </xf>
    <xf numFmtId="14" fontId="2" fillId="0" borderId="0" xfId="0" applyNumberFormat="1" applyFont="1" applyAlignment="1">
      <alignment horizontal="left"/>
    </xf>
    <xf numFmtId="14" fontId="3" fillId="0" borderId="0" xfId="0" applyNumberFormat="1" applyFont="1" applyAlignment="1">
      <alignment horizontal="right"/>
    </xf>
    <xf numFmtId="14" fontId="4" fillId="0" borderId="0" xfId="3" applyNumberFormat="1" applyFont="1"/>
    <xf numFmtId="14" fontId="1" fillId="0" borderId="0" xfId="0" applyNumberFormat="1" applyFont="1"/>
    <xf numFmtId="14" fontId="4" fillId="0" borderId="0" xfId="0" applyNumberFormat="1" applyFont="1"/>
    <xf numFmtId="14" fontId="5" fillId="3" borderId="12" xfId="0" applyNumberFormat="1" applyFont="1" applyFill="1" applyBorder="1"/>
    <xf numFmtId="14" fontId="5" fillId="7" borderId="12" xfId="0" applyNumberFormat="1" applyFont="1" applyFill="1" applyBorder="1" applyAlignment="1">
      <alignment wrapText="1"/>
    </xf>
    <xf numFmtId="14" fontId="4" fillId="3" borderId="9" xfId="0" applyNumberFormat="1" applyFont="1" applyFill="1" applyBorder="1"/>
    <xf numFmtId="14" fontId="5" fillId="0" borderId="0" xfId="0" applyNumberFormat="1" applyFont="1" applyAlignment="1">
      <alignment wrapText="1"/>
    </xf>
    <xf numFmtId="14" fontId="4" fillId="0" borderId="0" xfId="0" applyNumberFormat="1" applyFont="1" applyAlignment="1">
      <alignment wrapText="1"/>
    </xf>
    <xf numFmtId="14" fontId="5" fillId="0" borderId="1" xfId="0" applyNumberFormat="1" applyFont="1" applyBorder="1"/>
    <xf numFmtId="14" fontId="5" fillId="0" borderId="0" xfId="0" applyNumberFormat="1" applyFont="1" applyAlignment="1">
      <alignment horizontal="left"/>
    </xf>
    <xf numFmtId="0" fontId="5" fillId="7" borderId="12" xfId="0" applyFont="1" applyFill="1" applyBorder="1" applyAlignment="1">
      <alignment wrapText="1"/>
    </xf>
    <xf numFmtId="0" fontId="2" fillId="3" borderId="6" xfId="3" applyFont="1" applyFill="1" applyBorder="1" applyAlignment="1">
      <alignment horizontal="center" wrapText="1"/>
    </xf>
    <xf numFmtId="0" fontId="2" fillId="3" borderId="2" xfId="3" applyFont="1" applyFill="1" applyBorder="1" applyAlignment="1">
      <alignment horizontal="center" wrapText="1"/>
    </xf>
    <xf numFmtId="0" fontId="2" fillId="3" borderId="8" xfId="3" applyFont="1" applyFill="1" applyBorder="1" applyAlignment="1">
      <alignment horizontal="center" wrapText="1"/>
    </xf>
    <xf numFmtId="166" fontId="2" fillId="0" borderId="2" xfId="6" applyNumberFormat="1" applyFont="1" applyFill="1" applyBorder="1"/>
    <xf numFmtId="0" fontId="5" fillId="0" borderId="0" xfId="0" applyFont="1" applyAlignment="1">
      <alignment horizontal="left" vertical="center" wrapText="1"/>
    </xf>
    <xf numFmtId="165" fontId="5" fillId="0" borderId="0" xfId="0" applyNumberFormat="1" applyFont="1" applyAlignment="1">
      <alignment horizontal="center" vertical="center"/>
    </xf>
    <xf numFmtId="165" fontId="5" fillId="0" borderId="0" xfId="5" applyNumberFormat="1" applyFont="1" applyAlignment="1">
      <alignment horizontal="center" vertical="center"/>
    </xf>
    <xf numFmtId="0" fontId="5" fillId="8" borderId="0" xfId="0" applyFont="1" applyFill="1" applyAlignment="1">
      <alignment horizontal="left" vertical="center" wrapText="1"/>
    </xf>
    <xf numFmtId="165" fontId="5" fillId="8" borderId="0" xfId="0" applyNumberFormat="1" applyFont="1" applyFill="1" applyAlignment="1">
      <alignment horizontal="center" vertical="center"/>
    </xf>
    <xf numFmtId="0" fontId="5" fillId="8" borderId="0" xfId="0" applyFont="1" applyFill="1" applyAlignment="1">
      <alignment horizontal="center" vertical="center"/>
    </xf>
    <xf numFmtId="0" fontId="0" fillId="8" borderId="0" xfId="0" applyFill="1" applyAlignment="1">
      <alignment vertical="center"/>
    </xf>
    <xf numFmtId="0" fontId="5" fillId="0" borderId="0" xfId="0" applyFont="1" applyAlignment="1">
      <alignment horizontal="center" vertical="center"/>
    </xf>
    <xf numFmtId="166" fontId="3" fillId="0" borderId="19" xfId="6" applyNumberFormat="1" applyFont="1" applyFill="1" applyBorder="1"/>
    <xf numFmtId="166" fontId="3" fillId="0" borderId="11" xfId="6" applyNumberFormat="1" applyFont="1" applyFill="1" applyBorder="1"/>
    <xf numFmtId="166" fontId="3" fillId="0" borderId="20" xfId="6" applyNumberFormat="1" applyFont="1" applyFill="1" applyBorder="1"/>
    <xf numFmtId="0" fontId="19" fillId="0" borderId="0" xfId="3" applyFont="1"/>
    <xf numFmtId="0" fontId="8" fillId="0" borderId="2" xfId="3" applyFont="1" applyBorder="1"/>
    <xf numFmtId="0" fontId="30" fillId="0" borderId="2" xfId="0" applyFont="1" applyBorder="1"/>
    <xf numFmtId="0" fontId="8" fillId="0" borderId="1" xfId="3" applyFont="1" applyBorder="1"/>
    <xf numFmtId="0" fontId="30" fillId="0" borderId="1" xfId="0" applyFont="1" applyBorder="1"/>
    <xf numFmtId="166" fontId="2" fillId="3" borderId="8" xfId="6" applyNumberFormat="1" applyFont="1" applyFill="1" applyBorder="1"/>
    <xf numFmtId="166" fontId="2" fillId="3" borderId="4" xfId="6" applyNumberFormat="1" applyFont="1" applyFill="1" applyBorder="1"/>
    <xf numFmtId="166" fontId="2" fillId="3" borderId="3" xfId="6" applyNumberFormat="1" applyFont="1" applyFill="1" applyBorder="1"/>
    <xf numFmtId="165" fontId="2" fillId="3" borderId="2" xfId="5" applyNumberFormat="1" applyFont="1" applyFill="1" applyBorder="1" applyAlignment="1">
      <alignment horizontal="center"/>
    </xf>
    <xf numFmtId="165" fontId="2" fillId="3" borderId="0" xfId="5" applyNumberFormat="1" applyFont="1" applyFill="1" applyBorder="1" applyAlignment="1">
      <alignment horizontal="center"/>
    </xf>
    <xf numFmtId="165" fontId="2" fillId="3" borderId="1" xfId="5" applyNumberFormat="1" applyFont="1" applyFill="1" applyBorder="1" applyAlignment="1">
      <alignment horizontal="center"/>
    </xf>
    <xf numFmtId="165" fontId="3" fillId="0" borderId="11" xfId="5" applyNumberFormat="1" applyFont="1" applyFill="1" applyBorder="1" applyAlignment="1">
      <alignment horizontal="center"/>
    </xf>
    <xf numFmtId="0" fontId="9" fillId="0" borderId="0" xfId="3" applyFont="1" applyBorder="1"/>
    <xf numFmtId="0" fontId="2" fillId="0" borderId="0" xfId="3" applyFont="1" applyBorder="1"/>
    <xf numFmtId="165" fontId="2" fillId="0" borderId="10" xfId="0" applyNumberFormat="1" applyFont="1" applyBorder="1" applyAlignment="1">
      <alignment horizontal="center"/>
    </xf>
    <xf numFmtId="0" fontId="5" fillId="3" borderId="10" xfId="0" applyFont="1" applyFill="1" applyBorder="1" applyAlignment="1">
      <alignment horizontal="left"/>
    </xf>
    <xf numFmtId="0" fontId="4" fillId="3" borderId="10" xfId="0" applyFont="1" applyFill="1" applyBorder="1" applyAlignment="1">
      <alignment horizontal="center"/>
    </xf>
    <xf numFmtId="0" fontId="0" fillId="3" borderId="10" xfId="0" applyFill="1" applyBorder="1"/>
    <xf numFmtId="9" fontId="2" fillId="3" borderId="10" xfId="0" applyNumberFormat="1" applyFont="1" applyFill="1" applyBorder="1" applyAlignment="1">
      <alignment horizontal="left"/>
    </xf>
    <xf numFmtId="0" fontId="31" fillId="10" borderId="0" xfId="0" applyFont="1" applyFill="1"/>
    <xf numFmtId="0" fontId="28" fillId="0" borderId="1" xfId="3" applyFont="1" applyBorder="1" applyAlignment="1">
      <alignment horizontal="left" wrapText="1"/>
    </xf>
    <xf numFmtId="0" fontId="17" fillId="4" borderId="2" xfId="3" applyFont="1" applyFill="1" applyBorder="1" applyAlignment="1">
      <alignment horizontal="center" vertical="center" wrapText="1"/>
    </xf>
    <xf numFmtId="0" fontId="0" fillId="0" borderId="2" xfId="0" applyBorder="1" applyAlignment="1">
      <alignment horizontal="center" vertical="center" wrapText="1"/>
    </xf>
    <xf numFmtId="0" fontId="14" fillId="4" borderId="2" xfId="0" applyFont="1" applyFill="1" applyBorder="1" applyAlignment="1">
      <alignment horizontal="center"/>
    </xf>
    <xf numFmtId="0" fontId="22" fillId="2" borderId="0" xfId="0" quotePrefix="1" applyFont="1" applyFill="1" applyAlignment="1">
      <alignment horizontal="left" vertical="top" wrapText="1"/>
    </xf>
    <xf numFmtId="0" fontId="26" fillId="0" borderId="0" xfId="0" applyFont="1" applyAlignment="1">
      <alignment horizontal="left" vertical="top" wrapText="1"/>
    </xf>
    <xf numFmtId="0" fontId="5" fillId="0" borderId="2" xfId="0" applyFont="1" applyBorder="1" applyAlignment="1">
      <alignment horizontal="left" vertical="top" wrapText="1"/>
    </xf>
    <xf numFmtId="0" fontId="23" fillId="0" borderId="0" xfId="0" applyFont="1" applyAlignment="1">
      <alignment horizontal="left" vertical="top" wrapText="1"/>
    </xf>
    <xf numFmtId="0" fontId="5" fillId="0" borderId="10" xfId="0" applyFont="1" applyBorder="1" applyAlignment="1">
      <alignment horizontal="left" vertical="top" wrapText="1"/>
    </xf>
  </cellXfs>
  <cellStyles count="8">
    <cellStyle name="Comma" xfId="1" builtinId="3"/>
    <cellStyle name="Komma 2" xfId="6" xr:uid="{00000000-0005-0000-0000-000001000000}"/>
    <cellStyle name="Komma 2 2" xfId="7" xr:uid="{00000000-0005-0000-0000-000002000000}"/>
    <cellStyle name="Normal" xfId="0" builtinId="0"/>
    <cellStyle name="Normal 2" xfId="3" xr:uid="{00000000-0005-0000-0000-000004000000}"/>
    <cellStyle name="Normal 3" xfId="2" xr:uid="{00000000-0005-0000-0000-000005000000}"/>
    <cellStyle name="Percent" xfId="5" builtinId="5"/>
    <cellStyle name="Procent 2"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showGridLines="0" tabSelected="1" topLeftCell="A34" zoomScale="110" zoomScaleNormal="102" zoomScaleSheetLayoutView="95" workbookViewId="0">
      <selection activeCell="F69" sqref="F69"/>
    </sheetView>
  </sheetViews>
  <sheetFormatPr defaultRowHeight="12.75" x14ac:dyDescent="0.2"/>
  <cols>
    <col min="1" max="1" width="58.5703125" customWidth="1"/>
    <col min="2" max="2" width="9.140625" bestFit="1" customWidth="1"/>
    <col min="3" max="3" width="5.7109375" bestFit="1" customWidth="1"/>
    <col min="4" max="4" width="14.28515625" bestFit="1" customWidth="1"/>
    <col min="5" max="5" width="5.7109375" bestFit="1" customWidth="1"/>
    <col min="6" max="6" width="10.140625" bestFit="1" customWidth="1"/>
    <col min="7" max="7" width="5.7109375" bestFit="1" customWidth="1"/>
    <col min="8" max="8" width="1.85546875" customWidth="1"/>
    <col min="9" max="9" width="6.7109375" customWidth="1"/>
    <col min="10" max="10" width="10.85546875" bestFit="1" customWidth="1"/>
    <col min="11" max="11" width="13.28515625" customWidth="1"/>
    <col min="12" max="12" width="11" bestFit="1" customWidth="1"/>
    <col min="13" max="13" width="10.85546875" bestFit="1" customWidth="1"/>
  </cols>
  <sheetData>
    <row r="1" spans="1:14" ht="21" x14ac:dyDescent="0.35">
      <c r="A1" s="53" t="s">
        <v>64</v>
      </c>
      <c r="H1" s="58"/>
    </row>
    <row r="2" spans="1:14" ht="21" x14ac:dyDescent="0.35">
      <c r="A2" s="53" t="s">
        <v>155</v>
      </c>
    </row>
    <row r="3" spans="1:14" ht="21" x14ac:dyDescent="0.35">
      <c r="A3" s="53" t="s">
        <v>12</v>
      </c>
      <c r="B3" s="29"/>
      <c r="C3" s="31"/>
      <c r="D3" s="28"/>
      <c r="E3" s="30"/>
      <c r="F3" s="28"/>
      <c r="G3" s="28"/>
      <c r="H3" s="28"/>
      <c r="I3" s="9"/>
      <c r="J3" s="9"/>
      <c r="K3" s="9"/>
      <c r="L3" s="9"/>
      <c r="M3" s="9"/>
      <c r="N3" s="9"/>
    </row>
    <row r="4" spans="1:14" ht="19.5" x14ac:dyDescent="0.3">
      <c r="A4" s="54" t="s">
        <v>146</v>
      </c>
      <c r="B4" s="28"/>
      <c r="C4" s="31"/>
      <c r="D4" s="28"/>
      <c r="E4" s="30"/>
      <c r="F4" s="28"/>
      <c r="G4" s="28"/>
      <c r="H4" s="28"/>
      <c r="I4" s="9"/>
      <c r="J4" s="9"/>
      <c r="K4" s="9"/>
      <c r="L4" s="9"/>
      <c r="M4" s="9"/>
      <c r="N4" s="9"/>
    </row>
    <row r="6" spans="1:14" ht="15" customHeight="1" x14ac:dyDescent="0.2">
      <c r="A6" s="129" t="s">
        <v>3</v>
      </c>
      <c r="B6" s="72"/>
      <c r="C6" s="73"/>
      <c r="D6" s="73"/>
      <c r="E6" s="73"/>
      <c r="F6" s="73"/>
      <c r="G6" s="73"/>
      <c r="H6" s="28"/>
      <c r="I6" s="129" t="s">
        <v>119</v>
      </c>
      <c r="J6" s="129"/>
      <c r="K6" s="129"/>
      <c r="L6" s="129"/>
      <c r="M6" s="129"/>
      <c r="N6" s="9"/>
    </row>
    <row r="7" spans="1:14" s="142" customFormat="1" ht="15" customHeight="1" x14ac:dyDescent="0.2">
      <c r="A7" s="137"/>
      <c r="B7" s="138"/>
      <c r="C7" s="139"/>
      <c r="D7" s="139"/>
      <c r="E7" s="139"/>
      <c r="F7" s="139"/>
      <c r="G7" s="139"/>
      <c r="H7" s="140"/>
      <c r="I7" s="141"/>
      <c r="J7" s="141"/>
      <c r="K7" s="141"/>
      <c r="L7" s="141"/>
      <c r="M7" s="141"/>
      <c r="N7" s="141"/>
    </row>
    <row r="8" spans="1:14" ht="15" x14ac:dyDescent="0.2">
      <c r="A8" s="128" t="s">
        <v>43</v>
      </c>
      <c r="B8" s="262" t="s">
        <v>87</v>
      </c>
      <c r="C8" s="262"/>
      <c r="D8" s="262"/>
      <c r="E8" s="262"/>
      <c r="F8" s="262"/>
      <c r="G8" s="262"/>
      <c r="H8" s="28"/>
      <c r="I8" s="9"/>
      <c r="J8" s="9"/>
      <c r="K8" s="9"/>
      <c r="L8" s="9"/>
      <c r="M8" s="9"/>
      <c r="N8" s="9"/>
    </row>
    <row r="9" spans="1:14" ht="30.75" customHeight="1" x14ac:dyDescent="0.25">
      <c r="A9" s="47" t="s">
        <v>6</v>
      </c>
      <c r="B9" s="59" t="s">
        <v>67</v>
      </c>
      <c r="C9" s="46" t="s">
        <v>0</v>
      </c>
      <c r="D9" s="59" t="s">
        <v>65</v>
      </c>
      <c r="E9" s="46" t="s">
        <v>0</v>
      </c>
      <c r="F9" s="59" t="s">
        <v>68</v>
      </c>
      <c r="G9" s="46" t="s">
        <v>0</v>
      </c>
      <c r="H9" s="28"/>
      <c r="I9" s="261" t="s">
        <v>181</v>
      </c>
      <c r="J9" s="261"/>
      <c r="K9" s="261"/>
      <c r="L9" s="261"/>
      <c r="M9" s="261"/>
      <c r="N9" s="9"/>
    </row>
    <row r="10" spans="1:14" ht="15" x14ac:dyDescent="0.25">
      <c r="A10" s="29" t="s">
        <v>33</v>
      </c>
      <c r="B10" s="77">
        <v>100000</v>
      </c>
      <c r="C10" s="33"/>
      <c r="D10" s="77">
        <v>100000</v>
      </c>
      <c r="E10" s="33"/>
      <c r="F10" s="77">
        <v>100000</v>
      </c>
      <c r="G10" s="34"/>
      <c r="H10" s="36"/>
      <c r="I10" s="29"/>
      <c r="J10" s="29"/>
      <c r="K10" s="29"/>
      <c r="L10" s="29"/>
      <c r="M10" s="29"/>
      <c r="N10" s="9"/>
    </row>
    <row r="11" spans="1:14" ht="15" x14ac:dyDescent="0.25">
      <c r="A11" s="29" t="s">
        <v>169</v>
      </c>
      <c r="B11" s="60" t="s">
        <v>4</v>
      </c>
      <c r="C11" s="41"/>
      <c r="D11" s="60">
        <f>'Annex 3D Top-ups'!D15</f>
        <v>20000</v>
      </c>
      <c r="E11" s="41"/>
      <c r="F11" s="60">
        <f>'Annex 3D Top-ups'!D15</f>
        <v>20000</v>
      </c>
      <c r="G11" s="34"/>
      <c r="H11" s="36"/>
      <c r="I11" s="151" t="s">
        <v>70</v>
      </c>
      <c r="J11" s="151"/>
      <c r="M11" s="152">
        <v>1265647</v>
      </c>
      <c r="N11" s="9"/>
    </row>
    <row r="12" spans="1:14" ht="15" x14ac:dyDescent="0.25">
      <c r="A12" s="29" t="s">
        <v>170</v>
      </c>
      <c r="B12" s="77">
        <v>0</v>
      </c>
      <c r="C12" s="33"/>
      <c r="D12" s="77">
        <v>0</v>
      </c>
      <c r="E12" s="33"/>
      <c r="F12" s="77">
        <v>0</v>
      </c>
      <c r="G12" s="34"/>
      <c r="H12" s="36"/>
      <c r="I12" s="151" t="s">
        <v>95</v>
      </c>
      <c r="J12" s="151"/>
      <c r="M12" s="152">
        <v>120000000</v>
      </c>
      <c r="N12" s="9"/>
    </row>
    <row r="13" spans="1:14" ht="15" x14ac:dyDescent="0.25">
      <c r="A13" s="29" t="s">
        <v>41</v>
      </c>
      <c r="B13" s="77">
        <v>0</v>
      </c>
      <c r="C13" s="33"/>
      <c r="D13" s="77">
        <v>0</v>
      </c>
      <c r="E13" s="33"/>
      <c r="F13" s="77">
        <v>0</v>
      </c>
      <c r="G13" s="34"/>
      <c r="H13" s="36"/>
      <c r="I13" s="151" t="s">
        <v>71</v>
      </c>
      <c r="J13" s="151"/>
      <c r="M13" s="152">
        <v>73478</v>
      </c>
      <c r="N13" s="9"/>
    </row>
    <row r="14" spans="1:14" ht="15.75" thickBot="1" x14ac:dyDescent="0.3">
      <c r="A14" s="130" t="s">
        <v>24</v>
      </c>
      <c r="B14" s="92">
        <f>SUM(B10:B13)</f>
        <v>100000</v>
      </c>
      <c r="C14" s="93"/>
      <c r="D14" s="92">
        <f>SUM(D10:D13)</f>
        <v>120000</v>
      </c>
      <c r="E14" s="93"/>
      <c r="F14" s="92">
        <f>SUM(F10:F13)</f>
        <v>120000</v>
      </c>
      <c r="G14" s="94"/>
      <c r="H14" s="36"/>
      <c r="I14" s="151" t="s">
        <v>96</v>
      </c>
      <c r="J14" s="151"/>
      <c r="M14" s="152">
        <v>12</v>
      </c>
      <c r="N14" s="9"/>
    </row>
    <row r="15" spans="1:14" s="76" customFormat="1" ht="15.75" thickTop="1" x14ac:dyDescent="0.25">
      <c r="H15" s="95"/>
      <c r="I15" s="153" t="s">
        <v>72</v>
      </c>
      <c r="J15" s="153"/>
      <c r="K15"/>
      <c r="L15"/>
      <c r="M15" s="154">
        <v>0</v>
      </c>
      <c r="N15" s="95"/>
    </row>
    <row r="16" spans="1:14" ht="15" x14ac:dyDescent="0.25">
      <c r="A16" s="78" t="s">
        <v>5</v>
      </c>
      <c r="B16" s="78"/>
      <c r="C16" s="78"/>
      <c r="D16" s="78"/>
      <c r="E16" s="78"/>
      <c r="F16" s="78"/>
      <c r="G16" s="78"/>
      <c r="H16" s="28"/>
      <c r="I16" s="151" t="s">
        <v>73</v>
      </c>
      <c r="J16" s="151"/>
      <c r="K16" s="116"/>
      <c r="L16" s="116"/>
      <c r="M16" s="155">
        <f>SUM(M11:M15)</f>
        <v>121339137</v>
      </c>
      <c r="N16" s="28"/>
    </row>
    <row r="17" spans="1:14" x14ac:dyDescent="0.2">
      <c r="I17" s="156" t="s">
        <v>74</v>
      </c>
      <c r="J17" s="156"/>
      <c r="K17" s="142"/>
      <c r="M17" s="152">
        <v>106324543</v>
      </c>
    </row>
    <row r="18" spans="1:14" ht="15" x14ac:dyDescent="0.25">
      <c r="A18" s="132" t="s">
        <v>14</v>
      </c>
      <c r="B18" s="262" t="s">
        <v>87</v>
      </c>
      <c r="C18" s="263"/>
      <c r="D18" s="263"/>
      <c r="E18" s="263"/>
      <c r="F18" s="263"/>
      <c r="G18" s="263"/>
      <c r="H18" s="48"/>
      <c r="I18" s="153" t="s">
        <v>72</v>
      </c>
      <c r="J18" s="153"/>
      <c r="K18" s="127"/>
      <c r="L18" s="127"/>
      <c r="M18" s="154">
        <v>0</v>
      </c>
      <c r="N18" s="39"/>
    </row>
    <row r="19" spans="1:14" ht="15" x14ac:dyDescent="0.25">
      <c r="A19" s="131" t="s">
        <v>35</v>
      </c>
      <c r="B19" s="42">
        <f>'Annex 3A Geo.+outcome+type'!E112</f>
        <v>11700</v>
      </c>
      <c r="C19" s="136">
        <f t="shared" ref="C19:C25" si="0">B19/B$25</f>
        <v>0.13660245183887915</v>
      </c>
      <c r="D19" s="42">
        <f>'Annex 3A Geo.+outcome+type'!L112</f>
        <v>24700</v>
      </c>
      <c r="E19" s="136">
        <f t="shared" ref="E19:E25" si="1">D19/D$25</f>
        <v>0.250126582278481</v>
      </c>
      <c r="F19" s="42">
        <f>'Annex 3A Geo.+outcome+type'!Q112</f>
        <v>25253</v>
      </c>
      <c r="G19" s="136">
        <f t="shared" ref="G19:G25" si="2">F19/F$25</f>
        <v>0.25967095115681232</v>
      </c>
      <c r="H19" s="36"/>
      <c r="I19" s="151" t="s">
        <v>75</v>
      </c>
      <c r="J19" s="151"/>
      <c r="M19" s="157">
        <f>SUM(M17:M18)</f>
        <v>106324543</v>
      </c>
      <c r="N19" s="39"/>
    </row>
    <row r="20" spans="1:14" ht="15" x14ac:dyDescent="0.25">
      <c r="A20" s="29" t="s">
        <v>36</v>
      </c>
      <c r="B20" s="42">
        <f>'Annex 3A Geo.+outcome+type'!E113</f>
        <v>21050</v>
      </c>
      <c r="C20" s="136">
        <f t="shared" si="0"/>
        <v>0.24576765907764156</v>
      </c>
      <c r="D20" s="42">
        <f>'Annex 3A Geo.+outcome+type'!L113</f>
        <v>21550</v>
      </c>
      <c r="E20" s="136">
        <f t="shared" si="1"/>
        <v>0.21822784810126583</v>
      </c>
      <c r="F20" s="42">
        <f>'Annex 3A Geo.+outcome+type'!Q113</f>
        <v>29050</v>
      </c>
      <c r="G20" s="136">
        <f t="shared" si="2"/>
        <v>0.29871465295629818</v>
      </c>
      <c r="H20" s="36"/>
      <c r="I20" s="153"/>
      <c r="J20" s="153"/>
      <c r="K20" s="127"/>
      <c r="L20" s="127"/>
      <c r="M20" s="153"/>
      <c r="N20" s="39"/>
    </row>
    <row r="21" spans="1:14" ht="15.75" thickBot="1" x14ac:dyDescent="0.3">
      <c r="A21" s="29" t="s">
        <v>37</v>
      </c>
      <c r="B21" s="42">
        <f>'Annex 3A Geo.+outcome+type'!E114</f>
        <v>26200</v>
      </c>
      <c r="C21" s="136">
        <f t="shared" si="0"/>
        <v>0.30589608873321655</v>
      </c>
      <c r="D21" s="42">
        <f>'Annex 3A Geo.+outcome+type'!L114</f>
        <v>35200</v>
      </c>
      <c r="E21" s="136">
        <f t="shared" si="1"/>
        <v>0.35645569620253165</v>
      </c>
      <c r="F21" s="42">
        <f>'Annex 3A Geo.+outcome+type'!Q114</f>
        <v>30065</v>
      </c>
      <c r="G21" s="136">
        <f t="shared" si="2"/>
        <v>0.30915167095115681</v>
      </c>
      <c r="H21" s="36"/>
      <c r="I21" s="175" t="s">
        <v>76</v>
      </c>
      <c r="J21" s="151"/>
      <c r="M21" s="158">
        <f>M16-M19</f>
        <v>15014594</v>
      </c>
      <c r="N21" s="39"/>
    </row>
    <row r="22" spans="1:14" ht="15.75" thickTop="1" x14ac:dyDescent="0.25">
      <c r="A22" s="29" t="s">
        <v>38</v>
      </c>
      <c r="B22" s="42">
        <f>'Annex 3A Geo.+outcome+type'!E115</f>
        <v>5300</v>
      </c>
      <c r="C22" s="136">
        <f t="shared" si="0"/>
        <v>6.187974314068885E-2</v>
      </c>
      <c r="D22" s="42">
        <f>'Annex 3A Geo.+outcome+type'!L115</f>
        <v>7800</v>
      </c>
      <c r="E22" s="136">
        <f t="shared" si="1"/>
        <v>7.8987341772151901E-2</v>
      </c>
      <c r="F22" s="42">
        <f>'Annex 3A Geo.+outcome+type'!Q115</f>
        <v>5435</v>
      </c>
      <c r="G22" s="136">
        <f t="shared" si="2"/>
        <v>5.5886889460154243E-2</v>
      </c>
      <c r="H22" s="36"/>
      <c r="I22" s="151"/>
      <c r="J22" s="151"/>
      <c r="K22" s="151"/>
      <c r="L22" s="151"/>
      <c r="M22" s="151"/>
      <c r="N22" s="39"/>
    </row>
    <row r="23" spans="1:14" ht="15.75" x14ac:dyDescent="0.25">
      <c r="A23" s="29" t="s">
        <v>39</v>
      </c>
      <c r="B23" s="42">
        <f>'Annex 3A Geo.+outcome+type'!E116</f>
        <v>8400</v>
      </c>
      <c r="C23" s="136">
        <f t="shared" si="0"/>
        <v>9.8073555166374782E-2</v>
      </c>
      <c r="D23" s="42">
        <f>'Annex 3A Geo.+outcome+type'!L116</f>
        <v>7500</v>
      </c>
      <c r="E23" s="136">
        <f t="shared" si="1"/>
        <v>7.5949367088607597E-2</v>
      </c>
      <c r="F23" s="42">
        <f>'Annex 3A Geo.+outcome+type'!Q116</f>
        <v>7447</v>
      </c>
      <c r="G23" s="136">
        <f t="shared" si="2"/>
        <v>7.6575835475578405E-2</v>
      </c>
      <c r="H23" s="36"/>
      <c r="I23" s="150" t="s">
        <v>77</v>
      </c>
      <c r="J23" s="153"/>
      <c r="K23" s="153"/>
      <c r="L23" s="153"/>
      <c r="M23" s="153"/>
      <c r="N23" s="39"/>
    </row>
    <row r="24" spans="1:14" ht="15" x14ac:dyDescent="0.25">
      <c r="A24" s="29" t="s">
        <v>51</v>
      </c>
      <c r="B24" s="77">
        <v>13000</v>
      </c>
      <c r="C24" s="136">
        <f t="shared" si="0"/>
        <v>0.15178050204319907</v>
      </c>
      <c r="D24" s="77">
        <v>2000</v>
      </c>
      <c r="E24" s="136">
        <f t="shared" si="1"/>
        <v>2.0253164556962026E-2</v>
      </c>
      <c r="F24" s="60" t="s">
        <v>4</v>
      </c>
      <c r="G24" s="136"/>
      <c r="H24" s="36"/>
      <c r="I24" s="159" t="s">
        <v>78</v>
      </c>
      <c r="J24" s="160" t="s">
        <v>79</v>
      </c>
      <c r="K24" s="161" t="s">
        <v>80</v>
      </c>
      <c r="L24" s="161" t="s">
        <v>164</v>
      </c>
      <c r="M24" s="162" t="s">
        <v>165</v>
      </c>
      <c r="N24" s="39"/>
    </row>
    <row r="25" spans="1:14" s="76" customFormat="1" ht="15" x14ac:dyDescent="0.25">
      <c r="A25" s="133" t="s">
        <v>34</v>
      </c>
      <c r="B25" s="82">
        <f>SUM(B19:B24)</f>
        <v>85650</v>
      </c>
      <c r="C25" s="83">
        <f t="shared" si="0"/>
        <v>1</v>
      </c>
      <c r="D25" s="82">
        <f>SUM(D19:D24)</f>
        <v>98750</v>
      </c>
      <c r="E25" s="83">
        <f t="shared" si="1"/>
        <v>1</v>
      </c>
      <c r="F25" s="82">
        <f>SUM(F19:F24)</f>
        <v>97250</v>
      </c>
      <c r="G25" s="83">
        <f t="shared" si="2"/>
        <v>1</v>
      </c>
      <c r="H25" s="81"/>
      <c r="I25" s="163">
        <v>2027</v>
      </c>
      <c r="J25" s="164">
        <v>0</v>
      </c>
      <c r="K25" s="202">
        <v>110000000</v>
      </c>
      <c r="L25" s="155">
        <v>80000000</v>
      </c>
      <c r="M25" s="246">
        <f>K25-L25</f>
        <v>30000000</v>
      </c>
    </row>
    <row r="26" spans="1:14" ht="15" x14ac:dyDescent="0.25">
      <c r="A26" s="29" t="s">
        <v>54</v>
      </c>
      <c r="B26" s="77">
        <v>3000</v>
      </c>
      <c r="C26" s="38"/>
      <c r="D26" s="77">
        <v>3000</v>
      </c>
      <c r="E26" s="38"/>
      <c r="F26" s="77">
        <v>2810</v>
      </c>
      <c r="G26" s="38"/>
      <c r="H26" s="36"/>
      <c r="I26" s="166">
        <v>2028</v>
      </c>
      <c r="J26" s="167">
        <f>M25</f>
        <v>30000000</v>
      </c>
      <c r="K26" s="202">
        <v>100000000</v>
      </c>
      <c r="L26" s="155">
        <v>120000000</v>
      </c>
      <c r="M26" s="247">
        <f>J26+K26-L26</f>
        <v>10000000</v>
      </c>
      <c r="N26" s="39"/>
    </row>
    <row r="27" spans="1:14" ht="15" x14ac:dyDescent="0.25">
      <c r="A27" s="29" t="s">
        <v>55</v>
      </c>
      <c r="B27" s="77">
        <v>0</v>
      </c>
      <c r="C27" s="38"/>
      <c r="D27" s="77">
        <v>0</v>
      </c>
      <c r="E27" s="38"/>
      <c r="F27" s="77">
        <v>46</v>
      </c>
      <c r="G27" s="38"/>
      <c r="H27" s="36"/>
      <c r="I27" s="166">
        <v>2029</v>
      </c>
      <c r="J27" s="167">
        <f t="shared" ref="J27:J28" si="3">M26</f>
        <v>10000000</v>
      </c>
      <c r="K27" s="202">
        <v>110000000</v>
      </c>
      <c r="L27" s="155">
        <v>120000000</v>
      </c>
      <c r="M27" s="247">
        <f>J27+K27-L27</f>
        <v>0</v>
      </c>
      <c r="N27" s="39"/>
    </row>
    <row r="28" spans="1:14" ht="15" x14ac:dyDescent="0.25">
      <c r="A28" s="29" t="s">
        <v>160</v>
      </c>
      <c r="B28" s="77">
        <v>100</v>
      </c>
      <c r="C28" s="38"/>
      <c r="D28" s="77">
        <v>120</v>
      </c>
      <c r="E28" s="38"/>
      <c r="F28" s="77">
        <v>118</v>
      </c>
      <c r="G28" s="38"/>
      <c r="H28" s="36"/>
      <c r="I28" s="166">
        <v>2030</v>
      </c>
      <c r="J28" s="167">
        <f t="shared" si="3"/>
        <v>0</v>
      </c>
      <c r="K28" s="202"/>
      <c r="L28" s="155"/>
      <c r="M28" s="247">
        <f>J28+K28-L28</f>
        <v>0</v>
      </c>
      <c r="N28" s="39"/>
    </row>
    <row r="29" spans="1:14" ht="15" x14ac:dyDescent="0.25">
      <c r="A29" s="133" t="s">
        <v>42</v>
      </c>
      <c r="B29" s="82">
        <f>SUM(B25:B28)</f>
        <v>88750</v>
      </c>
      <c r="C29" s="83"/>
      <c r="D29" s="82">
        <f>SUM(D25:D28)</f>
        <v>101870</v>
      </c>
      <c r="E29" s="83"/>
      <c r="F29" s="82">
        <f>SUM(F25:F28)</f>
        <v>100224</v>
      </c>
      <c r="G29" s="83"/>
      <c r="H29" s="145"/>
      <c r="I29" s="169">
        <v>2031</v>
      </c>
      <c r="J29" s="170">
        <f>M28</f>
        <v>0</v>
      </c>
      <c r="K29" s="202"/>
      <c r="L29" s="155"/>
      <c r="M29" s="247">
        <f>J29+K29-L29</f>
        <v>0</v>
      </c>
      <c r="N29" s="39"/>
    </row>
    <row r="30" spans="1:14" ht="15" x14ac:dyDescent="0.25">
      <c r="A30" s="29" t="s">
        <v>156</v>
      </c>
      <c r="B30" s="60">
        <f>7%*B29</f>
        <v>6212.5000000000009</v>
      </c>
      <c r="C30" s="38"/>
      <c r="D30" s="60">
        <f>7%*D29</f>
        <v>7130.9000000000005</v>
      </c>
      <c r="E30" s="38"/>
      <c r="F30" s="60">
        <f>7%*F29</f>
        <v>7015.68</v>
      </c>
      <c r="G30" s="38"/>
      <c r="H30" s="36"/>
      <c r="I30" s="171" t="s">
        <v>81</v>
      </c>
      <c r="J30" s="172"/>
      <c r="K30" s="173">
        <f>SUM(K25:K29)</f>
        <v>320000000</v>
      </c>
      <c r="L30" s="173">
        <f>SUM(L25:L29)</f>
        <v>320000000</v>
      </c>
      <c r="M30" s="174"/>
      <c r="N30" s="39"/>
    </row>
    <row r="31" spans="1:14" ht="20.65" customHeight="1" thickBot="1" x14ac:dyDescent="0.3">
      <c r="A31" s="130" t="s">
        <v>31</v>
      </c>
      <c r="B31" s="49">
        <f>SUM(B29:B30)</f>
        <v>94962.5</v>
      </c>
      <c r="C31" s="143"/>
      <c r="D31" s="49">
        <f>SUM(D29:D30)</f>
        <v>109000.9</v>
      </c>
      <c r="E31" s="143"/>
      <c r="F31" s="49">
        <f>SUM(F29:F30)</f>
        <v>107239.67999999999</v>
      </c>
      <c r="G31" s="143"/>
      <c r="H31" s="36"/>
      <c r="N31" s="39"/>
    </row>
    <row r="32" spans="1:14" ht="16.5" thickTop="1" x14ac:dyDescent="0.25">
      <c r="A32" s="28"/>
      <c r="B32" s="40"/>
      <c r="C32" s="37"/>
      <c r="D32" s="40"/>
      <c r="E32" s="37"/>
      <c r="F32" s="40"/>
      <c r="G32" s="34"/>
      <c r="H32" s="48"/>
      <c r="I32" s="150" t="s">
        <v>82</v>
      </c>
      <c r="J32" s="153"/>
      <c r="K32" s="176"/>
      <c r="L32" s="176"/>
      <c r="M32" s="176"/>
      <c r="N32" s="39"/>
    </row>
    <row r="33" spans="1:14" s="76" customFormat="1" ht="15.75" thickBot="1" x14ac:dyDescent="0.3">
      <c r="A33" s="130" t="s">
        <v>45</v>
      </c>
      <c r="B33" s="92">
        <f>B14-B31</f>
        <v>5037.5</v>
      </c>
      <c r="C33" s="93"/>
      <c r="D33" s="92">
        <f>D14-D31</f>
        <v>10999.100000000006</v>
      </c>
      <c r="E33" s="93"/>
      <c r="F33" s="92">
        <f>F14-F31</f>
        <v>12760.320000000007</v>
      </c>
      <c r="G33" s="94"/>
      <c r="H33" s="95"/>
      <c r="I33" s="177" t="s">
        <v>78</v>
      </c>
      <c r="J33" s="162" t="s">
        <v>83</v>
      </c>
      <c r="K33"/>
      <c r="L33"/>
      <c r="M33"/>
      <c r="N33" s="95"/>
    </row>
    <row r="34" spans="1:14" ht="15.75" thickTop="1" x14ac:dyDescent="0.25">
      <c r="A34" s="28"/>
      <c r="B34" s="40"/>
      <c r="C34" s="37"/>
      <c r="D34" s="40"/>
      <c r="E34" s="37"/>
      <c r="F34" s="40"/>
      <c r="G34" s="34"/>
      <c r="H34" s="48"/>
      <c r="I34" s="163">
        <v>2027</v>
      </c>
      <c r="J34" s="165">
        <v>-5000</v>
      </c>
      <c r="K34" s="39"/>
      <c r="L34" s="39"/>
      <c r="M34" s="39"/>
      <c r="N34" s="39"/>
    </row>
    <row r="35" spans="1:14" ht="15" x14ac:dyDescent="0.25">
      <c r="A35" s="78" t="s">
        <v>44</v>
      </c>
      <c r="B35" s="78"/>
      <c r="C35" s="78"/>
      <c r="D35" s="78"/>
      <c r="E35" s="78"/>
      <c r="F35" s="78"/>
      <c r="G35" s="78"/>
      <c r="H35" s="48"/>
      <c r="I35" s="166">
        <v>2028</v>
      </c>
      <c r="J35" s="168">
        <v>43700</v>
      </c>
      <c r="K35" s="39"/>
      <c r="L35" s="39"/>
      <c r="M35" s="39"/>
      <c r="N35" s="39"/>
    </row>
    <row r="36" spans="1:14" ht="15" x14ac:dyDescent="0.25">
      <c r="A36" s="28"/>
      <c r="B36" s="40"/>
      <c r="C36" s="37"/>
      <c r="D36" s="40"/>
      <c r="E36" s="37"/>
      <c r="F36" s="40"/>
      <c r="G36" s="34"/>
      <c r="H36" s="48"/>
      <c r="I36" s="166">
        <v>2029</v>
      </c>
      <c r="J36" s="168">
        <v>73478</v>
      </c>
      <c r="K36" s="39"/>
      <c r="L36" s="39"/>
      <c r="M36" s="39"/>
      <c r="N36" s="34"/>
    </row>
    <row r="37" spans="1:14" ht="15" x14ac:dyDescent="0.25">
      <c r="A37" s="132" t="s">
        <v>16</v>
      </c>
      <c r="B37" s="262" t="s">
        <v>87</v>
      </c>
      <c r="C37" s="263"/>
      <c r="D37" s="263"/>
      <c r="E37" s="263"/>
      <c r="F37" s="263"/>
      <c r="G37" s="263"/>
      <c r="H37" s="39"/>
      <c r="I37" s="166">
        <v>2030</v>
      </c>
      <c r="J37" s="168"/>
      <c r="K37" s="39"/>
      <c r="L37" s="39"/>
      <c r="M37" s="39"/>
    </row>
    <row r="38" spans="1:14" ht="15" x14ac:dyDescent="0.25">
      <c r="A38" s="131" t="s">
        <v>27</v>
      </c>
      <c r="B38" s="60">
        <f>'Annex 3B Geo.+cost cat.'!E112</f>
        <v>4200</v>
      </c>
      <c r="C38" s="135">
        <f t="shared" ref="C38:C44" si="4">B38/B$44</f>
        <v>4.9036777583187391E-2</v>
      </c>
      <c r="D38" s="60">
        <f>'Annex 3B Geo.+cost cat.'!I112</f>
        <v>4700</v>
      </c>
      <c r="E38" s="135">
        <f t="shared" ref="E38:E44" si="5">D38/D$44</f>
        <v>4.7594936708860759E-2</v>
      </c>
      <c r="F38" s="60">
        <f>'Annex 3B Geo.+cost cat.'!K112</f>
        <v>6100</v>
      </c>
      <c r="G38" s="135">
        <f t="shared" ref="G38:G44" si="6">F38/F$44</f>
        <v>6.2724935732647813E-2</v>
      </c>
      <c r="H38" s="36"/>
      <c r="I38" s="169">
        <v>2031</v>
      </c>
      <c r="J38" s="168"/>
      <c r="K38" s="39"/>
      <c r="L38" s="39"/>
      <c r="M38" s="39"/>
      <c r="N38" s="28"/>
    </row>
    <row r="39" spans="1:14" ht="15" x14ac:dyDescent="0.25">
      <c r="A39" s="131" t="s">
        <v>47</v>
      </c>
      <c r="B39" s="42">
        <f>'Annex 3B Geo.+cost cat.'!E113</f>
        <v>18800</v>
      </c>
      <c r="C39" s="38">
        <f t="shared" si="4"/>
        <v>0.21949795680093404</v>
      </c>
      <c r="D39" s="60">
        <f>'Annex 3B Geo.+cost cat.'!I113</f>
        <v>25900</v>
      </c>
      <c r="E39" s="38">
        <f t="shared" si="5"/>
        <v>0.26227848101265822</v>
      </c>
      <c r="F39" s="60">
        <f>'Annex 3B Geo.+cost cat.'!K113</f>
        <v>23100</v>
      </c>
      <c r="G39" s="38">
        <f t="shared" si="6"/>
        <v>0.23753213367609255</v>
      </c>
      <c r="H39" s="36"/>
      <c r="I39" s="171" t="s">
        <v>81</v>
      </c>
      <c r="J39" s="174">
        <f>SUM(J34:J38)</f>
        <v>112178</v>
      </c>
      <c r="K39" s="28"/>
      <c r="L39" s="28"/>
      <c r="M39" s="28"/>
      <c r="N39" s="28"/>
    </row>
    <row r="40" spans="1:14" ht="15" x14ac:dyDescent="0.25">
      <c r="A40" s="131" t="s">
        <v>53</v>
      </c>
      <c r="B40" s="60">
        <f>'Annex 3B Geo.+cost cat.'!E114</f>
        <v>34500</v>
      </c>
      <c r="C40" s="38">
        <f t="shared" si="4"/>
        <v>0.40280210157618213</v>
      </c>
      <c r="D40" s="60">
        <f>'Annex 3B Geo.+cost cat.'!I114</f>
        <v>47500</v>
      </c>
      <c r="E40" s="38">
        <f t="shared" si="5"/>
        <v>0.48101265822784811</v>
      </c>
      <c r="F40" s="60">
        <f>'Annex 3B Geo.+cost cat.'!K114</f>
        <v>47100</v>
      </c>
      <c r="G40" s="38">
        <f t="shared" si="6"/>
        <v>0.48431876606683805</v>
      </c>
      <c r="H40" s="36"/>
      <c r="I40" s="9"/>
      <c r="J40" s="28"/>
      <c r="K40" s="28"/>
      <c r="L40" s="32"/>
      <c r="M40" s="123"/>
      <c r="N40" s="28"/>
    </row>
    <row r="41" spans="1:14" ht="15.75" x14ac:dyDescent="0.25">
      <c r="A41" s="131" t="s">
        <v>26</v>
      </c>
      <c r="B41" s="60">
        <f>'Annex 3B Geo.+cost cat.'!E115</f>
        <v>5150</v>
      </c>
      <c r="C41" s="38">
        <f t="shared" si="4"/>
        <v>6.0128429655575015E-2</v>
      </c>
      <c r="D41" s="60">
        <f>'Annex 3B Geo.+cost cat.'!I115</f>
        <v>5650</v>
      </c>
      <c r="E41" s="38">
        <f t="shared" si="5"/>
        <v>5.721518987341772E-2</v>
      </c>
      <c r="F41" s="60">
        <f>'Annex 3B Geo.+cost cat.'!K115</f>
        <v>5050</v>
      </c>
      <c r="G41" s="38">
        <f t="shared" si="6"/>
        <v>5.19280205655527E-2</v>
      </c>
      <c r="H41" s="36"/>
      <c r="I41" s="150" t="s">
        <v>116</v>
      </c>
      <c r="J41" s="153"/>
      <c r="K41" s="153"/>
      <c r="L41" s="153"/>
      <c r="M41" s="153"/>
      <c r="N41" s="28"/>
    </row>
    <row r="42" spans="1:14" ht="15" x14ac:dyDescent="0.25">
      <c r="A42" s="29" t="s">
        <v>48</v>
      </c>
      <c r="B42" s="60">
        <f>'Annex 3B Geo.+cost cat.'!E116</f>
        <v>10000</v>
      </c>
      <c r="C42" s="38">
        <f t="shared" si="4"/>
        <v>0.11675423234092236</v>
      </c>
      <c r="D42" s="60">
        <f>'Annex 3B Geo.+cost cat.'!I116</f>
        <v>13000</v>
      </c>
      <c r="E42" s="38">
        <f t="shared" si="5"/>
        <v>0.13164556962025317</v>
      </c>
      <c r="F42" s="60">
        <f>'Annex 3B Geo.+cost cat.'!K116</f>
        <v>15900</v>
      </c>
      <c r="G42" s="38">
        <f>F42/F$44</f>
        <v>0.16349614395886888</v>
      </c>
      <c r="H42" s="36"/>
      <c r="I42" s="159" t="s">
        <v>78</v>
      </c>
      <c r="J42" s="160" t="s">
        <v>167</v>
      </c>
      <c r="K42" s="161" t="s">
        <v>168</v>
      </c>
      <c r="L42" s="161" t="s">
        <v>5</v>
      </c>
      <c r="M42" s="162" t="s">
        <v>118</v>
      </c>
      <c r="N42" s="28"/>
    </row>
    <row r="43" spans="1:14" ht="15" x14ac:dyDescent="0.25">
      <c r="A43" s="29" t="s">
        <v>19</v>
      </c>
      <c r="B43" s="60">
        <f>B24</f>
        <v>13000</v>
      </c>
      <c r="C43" s="38">
        <f t="shared" si="4"/>
        <v>0.15178050204319907</v>
      </c>
      <c r="D43" s="60">
        <f>D24</f>
        <v>2000</v>
      </c>
      <c r="E43" s="38">
        <f t="shared" si="5"/>
        <v>2.0253164556962026E-2</v>
      </c>
      <c r="F43" s="60" t="str">
        <f>F24</f>
        <v>N/A</v>
      </c>
      <c r="G43" s="38"/>
      <c r="H43" s="36"/>
      <c r="I43" s="163">
        <v>2027</v>
      </c>
      <c r="J43" s="155">
        <v>100000000</v>
      </c>
      <c r="K43" s="202">
        <f>3%*J43</f>
        <v>3000000</v>
      </c>
      <c r="L43" s="155">
        <v>1300450</v>
      </c>
      <c r="M43" s="247">
        <f>K43-L43</f>
        <v>1699550</v>
      </c>
      <c r="N43" s="61"/>
    </row>
    <row r="44" spans="1:14" ht="15.75" thickBot="1" x14ac:dyDescent="0.3">
      <c r="A44" s="134" t="s">
        <v>15</v>
      </c>
      <c r="B44" s="49">
        <f>SUM(B38:B43)</f>
        <v>85650</v>
      </c>
      <c r="C44" s="50">
        <f t="shared" si="4"/>
        <v>1</v>
      </c>
      <c r="D44" s="49">
        <f>SUM(D38:D43)</f>
        <v>98750</v>
      </c>
      <c r="E44" s="50">
        <f t="shared" si="5"/>
        <v>1</v>
      </c>
      <c r="F44" s="49">
        <f>SUM(F38:F43)</f>
        <v>97250</v>
      </c>
      <c r="G44" s="50">
        <f t="shared" si="6"/>
        <v>1</v>
      </c>
      <c r="H44" s="36"/>
      <c r="I44" s="166">
        <v>2028</v>
      </c>
      <c r="J44" s="155">
        <v>100000000</v>
      </c>
      <c r="K44" s="202">
        <f>3%*J44</f>
        <v>3000000</v>
      </c>
      <c r="L44" s="155">
        <v>2187000</v>
      </c>
      <c r="M44" s="247">
        <f>K44-L44</f>
        <v>813000</v>
      </c>
      <c r="N44" s="39"/>
    </row>
    <row r="45" spans="1:14" ht="15.75" thickTop="1" x14ac:dyDescent="0.25">
      <c r="A45" s="28"/>
      <c r="B45" s="40"/>
      <c r="C45" s="37"/>
      <c r="D45" s="40"/>
      <c r="E45" s="37"/>
      <c r="F45" s="40"/>
      <c r="G45" s="34"/>
      <c r="H45" s="48"/>
      <c r="I45" s="166">
        <v>2029</v>
      </c>
      <c r="J45" s="155">
        <v>100000000</v>
      </c>
      <c r="K45" s="202">
        <f>3%*J45</f>
        <v>3000000</v>
      </c>
      <c r="L45" s="155">
        <v>2810200</v>
      </c>
      <c r="M45" s="247">
        <f>K45-L45</f>
        <v>189800</v>
      </c>
      <c r="N45" s="39"/>
    </row>
    <row r="46" spans="1:14" ht="15" x14ac:dyDescent="0.25">
      <c r="A46" s="132" t="s">
        <v>13</v>
      </c>
      <c r="B46" s="262" t="s">
        <v>87</v>
      </c>
      <c r="C46" s="263"/>
      <c r="D46" s="263"/>
      <c r="E46" s="263"/>
      <c r="F46" s="263"/>
      <c r="G46" s="263"/>
      <c r="H46" s="48"/>
      <c r="I46" s="166">
        <v>2030</v>
      </c>
      <c r="J46" s="155">
        <v>100000000</v>
      </c>
      <c r="K46" s="202">
        <f>3%*J46</f>
        <v>3000000</v>
      </c>
      <c r="L46" s="155"/>
      <c r="M46" s="247">
        <f>K46-L46</f>
        <v>3000000</v>
      </c>
      <c r="N46" s="39"/>
    </row>
    <row r="47" spans="1:14" ht="15" x14ac:dyDescent="0.25">
      <c r="A47" s="131" t="s">
        <v>200</v>
      </c>
      <c r="B47" s="42">
        <f>'Annex 3B Geo.+cost cat.'!E33</f>
        <v>58500</v>
      </c>
      <c r="C47" s="136">
        <f>B47/B52</f>
        <v>0.68301225919439579</v>
      </c>
      <c r="D47" s="42">
        <f>'Annex 3B Geo.+cost cat.'!I33</f>
        <v>72600</v>
      </c>
      <c r="E47" s="136">
        <f>D47/D52</f>
        <v>0.73518987341772157</v>
      </c>
      <c r="F47" s="42">
        <f>'Annex 3B Geo.+cost cat.'!K33</f>
        <v>74100</v>
      </c>
      <c r="G47" s="136">
        <f>F47/F52</f>
        <v>0.76195372750642676</v>
      </c>
      <c r="H47" s="36"/>
      <c r="I47" s="169">
        <v>2031</v>
      </c>
      <c r="J47" s="155">
        <v>100000000</v>
      </c>
      <c r="K47" s="202">
        <f>3%*J47</f>
        <v>3000000</v>
      </c>
      <c r="L47" s="155"/>
      <c r="M47" s="247">
        <f>K47-L47</f>
        <v>3000000</v>
      </c>
      <c r="N47" s="9"/>
    </row>
    <row r="48" spans="1:14" ht="15" x14ac:dyDescent="0.25">
      <c r="A48" s="131" t="s">
        <v>201</v>
      </c>
      <c r="B48" s="42">
        <f>'Annex 3B Geo.+cost cat.'!E60</f>
        <v>0</v>
      </c>
      <c r="C48" s="136">
        <f>B48/B52</f>
        <v>0</v>
      </c>
      <c r="D48" s="42">
        <f>'Annex 3B Geo.+cost cat.'!I60</f>
        <v>0</v>
      </c>
      <c r="E48" s="136">
        <f>D48/D52</f>
        <v>0</v>
      </c>
      <c r="F48" s="42">
        <f>'Annex 3B Geo.+cost cat.'!K60</f>
        <v>0</v>
      </c>
      <c r="G48" s="136">
        <f>F48/F52</f>
        <v>0</v>
      </c>
      <c r="H48" s="36"/>
      <c r="I48" s="171" t="s">
        <v>81</v>
      </c>
      <c r="J48" s="172">
        <f>SUM(J43:J47)</f>
        <v>500000000</v>
      </c>
      <c r="K48" s="173">
        <f>SUM(K43:K47)</f>
        <v>15000000</v>
      </c>
      <c r="L48" s="173">
        <f>SUM(L43:L47)</f>
        <v>6297650</v>
      </c>
      <c r="M48" s="174">
        <f>SUM(M43:M47)</f>
        <v>8702350</v>
      </c>
      <c r="N48" s="9"/>
    </row>
    <row r="49" spans="1:17" ht="15" x14ac:dyDescent="0.25">
      <c r="A49" s="131" t="s">
        <v>202</v>
      </c>
      <c r="B49" s="42">
        <f>'Annex 3B Geo.+cost cat.'!E87</f>
        <v>0</v>
      </c>
      <c r="C49" s="136">
        <f>B49/B52</f>
        <v>0</v>
      </c>
      <c r="D49" s="42">
        <f>'Annex 3B Geo.+cost cat.'!I87</f>
        <v>0</v>
      </c>
      <c r="E49" s="136">
        <f>D49/D52</f>
        <v>0</v>
      </c>
      <c r="F49" s="42">
        <f>'Annex 3B Geo.+cost cat.'!K87</f>
        <v>0</v>
      </c>
      <c r="G49" s="136">
        <f>F49/F52</f>
        <v>0</v>
      </c>
      <c r="H49" s="36"/>
      <c r="N49" s="9"/>
    </row>
    <row r="50" spans="1:17" ht="15.75" x14ac:dyDescent="0.25">
      <c r="A50" s="29" t="s">
        <v>18</v>
      </c>
      <c r="B50" s="42">
        <f>'Annex 3B Geo.+cost cat.'!E108</f>
        <v>14150</v>
      </c>
      <c r="C50" s="41">
        <f>B50/B52</f>
        <v>0.16520723876240515</v>
      </c>
      <c r="D50" s="42">
        <f>'Annex 3B Geo.+cost cat.'!I108</f>
        <v>24150</v>
      </c>
      <c r="E50" s="41">
        <f>D50/D52</f>
        <v>0.24455696202531646</v>
      </c>
      <c r="F50" s="42">
        <f>'Annex 3B Geo.+cost cat.'!K108</f>
        <v>23150</v>
      </c>
      <c r="G50" s="41">
        <f>F50/F52</f>
        <v>0.23804627249357327</v>
      </c>
      <c r="H50" s="36"/>
      <c r="I50" s="253" t="s">
        <v>117</v>
      </c>
      <c r="J50" s="254"/>
      <c r="K50" s="254"/>
      <c r="L50" s="254"/>
      <c r="M50" s="254"/>
      <c r="N50" s="9"/>
    </row>
    <row r="51" spans="1:17" ht="15" x14ac:dyDescent="0.25">
      <c r="A51" s="29" t="s">
        <v>19</v>
      </c>
      <c r="B51" s="60">
        <f>B24</f>
        <v>13000</v>
      </c>
      <c r="C51" s="38">
        <f>B51/B52</f>
        <v>0.15178050204319907</v>
      </c>
      <c r="D51" s="60">
        <f>D24</f>
        <v>2000</v>
      </c>
      <c r="E51" s="38">
        <f>D51/D52</f>
        <v>2.0253164556962026E-2</v>
      </c>
      <c r="F51" s="60" t="str">
        <f>F24</f>
        <v>N/A</v>
      </c>
      <c r="G51" s="38"/>
      <c r="H51" s="36"/>
      <c r="I51" s="256" t="s">
        <v>199</v>
      </c>
      <c r="J51" s="257"/>
      <c r="K51" s="258"/>
      <c r="L51" s="259"/>
      <c r="M51" s="255">
        <v>0.2</v>
      </c>
      <c r="N51" s="9"/>
    </row>
    <row r="52" spans="1:17" ht="15.75" thickBot="1" x14ac:dyDescent="0.3">
      <c r="A52" s="134" t="s">
        <v>15</v>
      </c>
      <c r="B52" s="43">
        <f>SUM(B47:B51)</f>
        <v>85650</v>
      </c>
      <c r="C52" s="50">
        <f>B52/B$44</f>
        <v>1</v>
      </c>
      <c r="D52" s="43">
        <f>SUM(D47:D51)</f>
        <v>98750</v>
      </c>
      <c r="E52" s="50">
        <f>D52/D$44</f>
        <v>1</v>
      </c>
      <c r="F52" s="43">
        <f>SUM(F47:F51)</f>
        <v>97250</v>
      </c>
      <c r="G52" s="50">
        <f>F52/F$44</f>
        <v>1</v>
      </c>
      <c r="H52" s="34"/>
      <c r="I52" s="122"/>
      <c r="N52" s="9"/>
    </row>
    <row r="53" spans="1:17" ht="15.75" thickTop="1" x14ac:dyDescent="0.25">
      <c r="A53" s="28"/>
      <c r="B53" s="28"/>
      <c r="C53" s="31"/>
      <c r="D53" s="28"/>
      <c r="E53" s="30"/>
      <c r="F53" s="28"/>
      <c r="G53" s="28"/>
      <c r="H53" s="28"/>
      <c r="I53" s="159" t="s">
        <v>78</v>
      </c>
      <c r="J53" s="226" t="s">
        <v>166</v>
      </c>
      <c r="K53" s="227" t="s">
        <v>31</v>
      </c>
      <c r="L53" s="227" t="s">
        <v>0</v>
      </c>
      <c r="M53" s="228" t="s">
        <v>118</v>
      </c>
      <c r="N53" s="9"/>
    </row>
    <row r="54" spans="1:17" ht="15" x14ac:dyDescent="0.25">
      <c r="A54" s="132" t="s">
        <v>163</v>
      </c>
      <c r="B54" s="262" t="s">
        <v>87</v>
      </c>
      <c r="C54" s="263"/>
      <c r="D54" s="263"/>
      <c r="E54" s="263"/>
      <c r="F54" s="263"/>
      <c r="G54" s="263"/>
      <c r="H54" s="28"/>
      <c r="I54" s="211">
        <v>2027</v>
      </c>
      <c r="J54" s="164">
        <v>19493214</v>
      </c>
      <c r="K54" s="229">
        <v>95893125</v>
      </c>
      <c r="L54" s="249">
        <f>IFERROR(J54/K54,"")</f>
        <v>0.20328062100385194</v>
      </c>
      <c r="M54" s="246">
        <f>(K54*$M$51)-J54</f>
        <v>-314589</v>
      </c>
      <c r="N54" s="9"/>
    </row>
    <row r="55" spans="1:17" ht="15" x14ac:dyDescent="0.25">
      <c r="A55" s="131" t="s">
        <v>161</v>
      </c>
      <c r="B55" s="42">
        <f>'Annex 3A Geo.+outcome+type'!G120</f>
        <v>31110</v>
      </c>
      <c r="C55" s="136">
        <f>B55/B57</f>
        <v>0.36322241681260947</v>
      </c>
      <c r="D55" s="42">
        <f>'Annex 3A Geo.+outcome+type'!N120</f>
        <v>38075</v>
      </c>
      <c r="E55" s="136">
        <f>D55/D57</f>
        <v>0.38556962025316455</v>
      </c>
      <c r="F55" s="42">
        <f>'Annex 3A Geo.+outcome+type'!S120</f>
        <v>37850</v>
      </c>
      <c r="G55" s="136">
        <f>F55/F57</f>
        <v>0.38920308483290489</v>
      </c>
      <c r="H55" s="28"/>
      <c r="I55" s="209">
        <v>2028</v>
      </c>
      <c r="J55" s="167">
        <v>20817505</v>
      </c>
      <c r="K55" s="155">
        <v>109324400</v>
      </c>
      <c r="L55" s="250">
        <f t="shared" ref="L55:L58" si="7">IFERROR(J55/K55,"")</f>
        <v>0.19041956781834612</v>
      </c>
      <c r="M55" s="247">
        <f>(K55*$M$51)-J55</f>
        <v>1047375</v>
      </c>
      <c r="N55" s="9"/>
    </row>
    <row r="56" spans="1:17" ht="14.25" customHeight="1" x14ac:dyDescent="0.25">
      <c r="A56" s="29" t="s">
        <v>162</v>
      </c>
      <c r="B56" s="42">
        <f>'Annex 3A Geo.+outcome+type'!H120</f>
        <v>54540</v>
      </c>
      <c r="C56" s="41">
        <f>B56/B57</f>
        <v>0.63677758318739053</v>
      </c>
      <c r="D56" s="42">
        <f>'Annex 3A Geo.+outcome+type'!O120</f>
        <v>60675</v>
      </c>
      <c r="E56" s="41">
        <f>D56/D57</f>
        <v>0.61443037974683545</v>
      </c>
      <c r="F56" s="42">
        <f>'Annex 3A Geo.+outcome+type'!T120</f>
        <v>59400</v>
      </c>
      <c r="G56" s="41">
        <f>F56/F57</f>
        <v>0.61079691516709511</v>
      </c>
      <c r="H56" s="28"/>
      <c r="I56" s="209">
        <v>2029</v>
      </c>
      <c r="J56" s="167">
        <v>17493214</v>
      </c>
      <c r="K56" s="155">
        <v>93893125</v>
      </c>
      <c r="L56" s="250">
        <f>IFERROR(J56/K56,"")</f>
        <v>0.18630984962956554</v>
      </c>
      <c r="M56" s="247">
        <f>(K56*$M$51)-J56</f>
        <v>1285411</v>
      </c>
      <c r="N56" s="9"/>
    </row>
    <row r="57" spans="1:17" ht="15.75" thickBot="1" x14ac:dyDescent="0.3">
      <c r="A57" s="134" t="s">
        <v>15</v>
      </c>
      <c r="B57" s="43">
        <f>SUM(B55:B56)</f>
        <v>85650</v>
      </c>
      <c r="C57" s="50">
        <f>B57/B$44</f>
        <v>1</v>
      </c>
      <c r="D57" s="43">
        <f>SUM(D55:D56)</f>
        <v>98750</v>
      </c>
      <c r="E57" s="50">
        <f>D57/D$44</f>
        <v>1</v>
      </c>
      <c r="F57" s="43">
        <f>SUM(F55:F56)</f>
        <v>97250</v>
      </c>
      <c r="G57" s="50">
        <f>F57/F$44</f>
        <v>1</v>
      </c>
      <c r="H57" s="28"/>
      <c r="I57" s="209">
        <v>2030</v>
      </c>
      <c r="J57" s="167"/>
      <c r="K57" s="155">
        <f>2%*J57</f>
        <v>0</v>
      </c>
      <c r="L57" s="250" t="str">
        <f t="shared" si="7"/>
        <v/>
      </c>
      <c r="M57" s="247">
        <f>(K57*$M$51)-J57</f>
        <v>0</v>
      </c>
      <c r="N57" s="9"/>
    </row>
    <row r="58" spans="1:17" ht="15.75" thickTop="1" x14ac:dyDescent="0.25">
      <c r="A58" s="28"/>
      <c r="B58" s="28"/>
      <c r="C58" s="31"/>
      <c r="D58" s="28"/>
      <c r="E58" s="30"/>
      <c r="F58" s="28"/>
      <c r="G58" s="28"/>
      <c r="H58" s="28"/>
      <c r="I58" s="210">
        <v>2031</v>
      </c>
      <c r="J58" s="170"/>
      <c r="K58" s="201">
        <f>2%*J58</f>
        <v>0</v>
      </c>
      <c r="L58" s="251" t="str">
        <f t="shared" si="7"/>
        <v/>
      </c>
      <c r="M58" s="248">
        <f>(K58*$M$51)-J58</f>
        <v>0</v>
      </c>
      <c r="N58" s="9"/>
    </row>
    <row r="59" spans="1:17" ht="15.75" thickBot="1" x14ac:dyDescent="0.3">
      <c r="A59" s="78" t="s">
        <v>40</v>
      </c>
      <c r="B59" s="78"/>
      <c r="C59" s="78"/>
      <c r="D59" s="78"/>
      <c r="E59" s="78"/>
      <c r="F59" s="78"/>
      <c r="G59" s="78"/>
      <c r="H59" s="28"/>
      <c r="I59" s="203" t="s">
        <v>81</v>
      </c>
      <c r="J59" s="238">
        <f>SUM(J54:J58)</f>
        <v>57803933</v>
      </c>
      <c r="K59" s="239">
        <f>SUM(K54:K58)</f>
        <v>299110650</v>
      </c>
      <c r="L59" s="252">
        <f>IFERROR(J59/K59,"")</f>
        <v>0.19325267421939005</v>
      </c>
      <c r="M59" s="240">
        <f>SUM(M54:M58)</f>
        <v>2018197</v>
      </c>
      <c r="N59" s="28"/>
    </row>
    <row r="60" spans="1:17" ht="15.75" thickTop="1" x14ac:dyDescent="0.25">
      <c r="A60" s="28"/>
      <c r="B60" s="28"/>
      <c r="C60" s="31"/>
      <c r="D60" s="28"/>
      <c r="E60" s="30"/>
      <c r="F60" s="28"/>
      <c r="G60" s="28"/>
      <c r="H60" s="28"/>
      <c r="N60" s="9"/>
    </row>
    <row r="61" spans="1:17" ht="15" x14ac:dyDescent="0.25">
      <c r="A61" s="132" t="s">
        <v>194</v>
      </c>
      <c r="B61" s="262" t="s">
        <v>0</v>
      </c>
      <c r="C61" s="262"/>
      <c r="D61" s="262"/>
      <c r="E61" s="262"/>
      <c r="F61" s="262"/>
      <c r="G61" s="262"/>
      <c r="H61" s="28"/>
      <c r="J61" s="3"/>
      <c r="N61" s="9"/>
    </row>
    <row r="62" spans="1:17" ht="30.95" customHeight="1" x14ac:dyDescent="0.25">
      <c r="A62" s="230" t="s">
        <v>219</v>
      </c>
      <c r="B62" s="231">
        <f>(B26+B30+B38+B41)/B31</f>
        <v>0.19547189680136895</v>
      </c>
      <c r="C62" s="231"/>
      <c r="D62" s="231">
        <f>(D26+D30+D38+D41)/D31</f>
        <v>0.18789661369768509</v>
      </c>
      <c r="E62" s="231"/>
      <c r="F62" s="232">
        <f>(F26+F30+F38+F41)/F31</f>
        <v>0.19559625690789081</v>
      </c>
      <c r="G62" s="231"/>
      <c r="H62" s="45"/>
      <c r="N62" s="51"/>
      <c r="O62" s="51"/>
      <c r="P62" s="51"/>
      <c r="Q62" s="51"/>
    </row>
    <row r="63" spans="1:17" ht="15" x14ac:dyDescent="0.25">
      <c r="A63" s="233" t="s">
        <v>99</v>
      </c>
      <c r="B63" s="234">
        <f>(B30)/(B31-B30)</f>
        <v>7.0000000000000007E-2</v>
      </c>
      <c r="C63" s="235"/>
      <c r="D63" s="234">
        <f>(D30)/(D31-D30)</f>
        <v>7.0000000000000007E-2</v>
      </c>
      <c r="E63" s="235"/>
      <c r="F63" s="234">
        <f>(F30)/(F31-F30)</f>
        <v>7.0000000000000007E-2</v>
      </c>
      <c r="G63" s="236"/>
      <c r="H63" s="45"/>
      <c r="N63" s="9"/>
    </row>
    <row r="64" spans="1:17" ht="15" x14ac:dyDescent="0.25">
      <c r="A64" s="230" t="s">
        <v>218</v>
      </c>
      <c r="B64" s="231">
        <f>(B26+B27)/B10</f>
        <v>0.03</v>
      </c>
      <c r="C64" s="231"/>
      <c r="D64" s="231">
        <f>(D26+D27)/D10</f>
        <v>0.03</v>
      </c>
      <c r="E64" s="231"/>
      <c r="F64" s="231">
        <f>(F26+F27)/F10</f>
        <v>2.8559999999999999E-2</v>
      </c>
      <c r="G64" s="231"/>
      <c r="H64" s="45"/>
      <c r="N64" s="9"/>
    </row>
    <row r="65" spans="1:18" ht="15" x14ac:dyDescent="0.25">
      <c r="A65" s="233" t="s">
        <v>209</v>
      </c>
      <c r="B65" s="234">
        <f>IFERROR(B24/B10,"")</f>
        <v>0.13</v>
      </c>
      <c r="C65" s="235"/>
      <c r="D65" s="234">
        <f>IFERROR(D24/D10,"")</f>
        <v>0.02</v>
      </c>
      <c r="E65" s="235"/>
      <c r="F65" s="234" t="s">
        <v>4</v>
      </c>
      <c r="G65" s="236"/>
      <c r="H65" s="45"/>
      <c r="N65" s="9"/>
    </row>
    <row r="66" spans="1:18" ht="30" x14ac:dyDescent="0.25">
      <c r="A66" s="230" t="s">
        <v>211</v>
      </c>
      <c r="B66" s="231">
        <f>(B47+B48+B49)/B52</f>
        <v>0.68301225919439579</v>
      </c>
      <c r="C66" s="237"/>
      <c r="D66" s="231">
        <f>(D47+D48+D49)/D52</f>
        <v>0.73518987341772157</v>
      </c>
      <c r="E66" s="237"/>
      <c r="F66" s="231">
        <f>(F47+F48+F49)/F52</f>
        <v>0.76195372750642676</v>
      </c>
      <c r="G66" s="237"/>
      <c r="H66" s="45"/>
      <c r="N66" s="9"/>
    </row>
    <row r="67" spans="1:18" ht="15" x14ac:dyDescent="0.25">
      <c r="A67" s="233" t="s">
        <v>157</v>
      </c>
      <c r="B67" s="234">
        <f>B33/B14</f>
        <v>5.0375000000000003E-2</v>
      </c>
      <c r="C67" s="235"/>
      <c r="D67" s="234">
        <f>D33/D14</f>
        <v>9.1659166666666722E-2</v>
      </c>
      <c r="E67" s="235"/>
      <c r="F67" s="234">
        <f>F33/F14</f>
        <v>0.10633600000000006</v>
      </c>
      <c r="G67" s="236"/>
      <c r="H67" s="45"/>
      <c r="N67" s="9"/>
    </row>
    <row r="68" spans="1:18" ht="15" x14ac:dyDescent="0.25">
      <c r="A68" s="230" t="s">
        <v>159</v>
      </c>
      <c r="B68" s="231">
        <f>'Annex 3C Personnel'!D15/B31</f>
        <v>0.1095169145715414</v>
      </c>
      <c r="C68" s="237"/>
      <c r="D68" s="231">
        <f>'Annex 3C Personnel'!F15/D31</f>
        <v>0.10532023130084248</v>
      </c>
      <c r="E68" s="237"/>
      <c r="F68" s="231">
        <f>'Annex 3C Personnel'!H15/F31</f>
        <v>0.11194550375383441</v>
      </c>
      <c r="G68" s="237"/>
      <c r="H68" s="45"/>
      <c r="N68" s="9"/>
    </row>
    <row r="69" spans="1:18" ht="15" x14ac:dyDescent="0.25">
      <c r="A69" s="233" t="s">
        <v>212</v>
      </c>
      <c r="B69" s="234" t="s">
        <v>4</v>
      </c>
      <c r="C69" s="235"/>
      <c r="D69" s="234">
        <f>'Annex 3D Top-ups'!D15/D10</f>
        <v>0.2</v>
      </c>
      <c r="E69" s="235"/>
      <c r="F69" s="234">
        <f>'Annex 3D Top-ups'!D15/F10</f>
        <v>0.2</v>
      </c>
      <c r="G69" s="236"/>
      <c r="H69" s="45"/>
      <c r="N69" s="9"/>
    </row>
    <row r="70" spans="1:18" ht="15" x14ac:dyDescent="0.25">
      <c r="A70" s="127"/>
      <c r="B70" s="111"/>
      <c r="C70" s="46"/>
      <c r="D70" s="204"/>
      <c r="E70" s="205"/>
      <c r="F70" s="204"/>
      <c r="G70" s="204"/>
      <c r="H70" s="206"/>
      <c r="I70" s="207"/>
      <c r="J70" s="207"/>
      <c r="K70" s="207"/>
      <c r="L70" s="208"/>
      <c r="M70" s="207"/>
      <c r="N70" s="51"/>
      <c r="O70" s="51"/>
      <c r="P70" s="51"/>
      <c r="Q70" s="51"/>
      <c r="R70" s="51"/>
    </row>
    <row r="71" spans="1:18" ht="15" x14ac:dyDescent="0.25">
      <c r="A71" s="3" t="s">
        <v>21</v>
      </c>
      <c r="B71" s="29"/>
      <c r="C71" s="31"/>
      <c r="D71" s="9"/>
      <c r="E71" s="9"/>
      <c r="F71" s="9"/>
      <c r="G71" s="9"/>
      <c r="H71" s="9"/>
      <c r="I71" s="9"/>
      <c r="J71" s="9"/>
      <c r="K71" s="9"/>
      <c r="L71" s="9"/>
      <c r="M71" s="9"/>
      <c r="N71" s="9"/>
    </row>
    <row r="72" spans="1:18" ht="15" x14ac:dyDescent="0.25">
      <c r="A72" s="3" t="s">
        <v>153</v>
      </c>
      <c r="B72" s="29"/>
      <c r="C72" s="31"/>
      <c r="D72" s="9"/>
      <c r="E72" s="9"/>
      <c r="F72" s="9"/>
      <c r="G72" s="9"/>
      <c r="H72" s="9"/>
      <c r="I72" s="9"/>
      <c r="J72" s="9"/>
      <c r="K72" s="9"/>
      <c r="L72" s="9"/>
      <c r="M72" s="9"/>
      <c r="N72" s="9"/>
    </row>
    <row r="73" spans="1:18" ht="15" x14ac:dyDescent="0.25">
      <c r="A73" s="3" t="s">
        <v>196</v>
      </c>
      <c r="B73" s="29"/>
      <c r="C73" s="31"/>
      <c r="D73" s="9"/>
      <c r="E73" s="9"/>
      <c r="F73" s="9"/>
      <c r="G73" s="9"/>
      <c r="H73" s="9"/>
      <c r="I73" s="9"/>
      <c r="J73" s="9"/>
      <c r="K73" s="9"/>
      <c r="L73" s="9"/>
      <c r="M73" s="9"/>
      <c r="N73" s="9"/>
    </row>
    <row r="74" spans="1:18" ht="15" x14ac:dyDescent="0.25">
      <c r="A74" s="29"/>
      <c r="B74" s="29"/>
      <c r="C74" s="31"/>
      <c r="D74" s="9"/>
      <c r="E74" s="9"/>
      <c r="F74" s="9"/>
      <c r="G74" s="9"/>
      <c r="H74" s="9"/>
      <c r="I74" s="9"/>
      <c r="J74" s="9"/>
      <c r="K74" s="9"/>
      <c r="L74" s="9"/>
      <c r="M74" s="9"/>
      <c r="N74" s="9"/>
    </row>
    <row r="75" spans="1:18" ht="15" x14ac:dyDescent="0.25">
      <c r="A75" s="29"/>
      <c r="B75" s="29"/>
      <c r="C75" s="31"/>
      <c r="D75" s="9"/>
      <c r="E75" s="9"/>
      <c r="F75" s="9"/>
      <c r="G75" s="9"/>
      <c r="H75" s="9"/>
      <c r="I75" s="9"/>
      <c r="J75" s="9"/>
      <c r="K75" s="9"/>
      <c r="L75" s="9"/>
      <c r="M75" s="9"/>
      <c r="N75" s="9"/>
    </row>
    <row r="76" spans="1:18" ht="15" x14ac:dyDescent="0.25">
      <c r="A76" s="29"/>
      <c r="B76" s="29"/>
      <c r="C76" s="31"/>
      <c r="D76" s="9"/>
      <c r="E76" s="9"/>
      <c r="F76" s="9"/>
      <c r="G76" s="9"/>
      <c r="H76" s="9"/>
      <c r="I76" s="9"/>
      <c r="J76" s="9"/>
      <c r="K76" s="9"/>
      <c r="L76" s="9"/>
      <c r="M76" s="9"/>
      <c r="N76" s="9"/>
    </row>
    <row r="77" spans="1:18" ht="15" x14ac:dyDescent="0.25">
      <c r="A77" s="29"/>
      <c r="B77" s="29"/>
      <c r="C77" s="31"/>
      <c r="D77" s="9"/>
      <c r="E77" s="9"/>
      <c r="F77" s="9"/>
      <c r="G77" s="9"/>
      <c r="H77" s="9"/>
      <c r="I77" s="9"/>
      <c r="J77" s="9"/>
      <c r="K77" s="9"/>
      <c r="L77" s="9"/>
      <c r="M77" s="9"/>
      <c r="N77" s="9"/>
    </row>
    <row r="78" spans="1:18" ht="15" x14ac:dyDescent="0.25">
      <c r="A78" s="29"/>
      <c r="B78" s="29"/>
      <c r="C78" s="31"/>
      <c r="D78" s="9"/>
      <c r="E78" s="9"/>
      <c r="F78" s="9"/>
      <c r="G78" s="9"/>
      <c r="H78" s="9"/>
      <c r="I78" s="9"/>
      <c r="J78" s="9"/>
      <c r="K78" s="9"/>
      <c r="L78" s="9"/>
      <c r="M78" s="9"/>
      <c r="N78" s="9"/>
    </row>
  </sheetData>
  <mergeCells count="7">
    <mergeCell ref="I9:M9"/>
    <mergeCell ref="B8:G8"/>
    <mergeCell ref="B46:G46"/>
    <mergeCell ref="B18:G18"/>
    <mergeCell ref="B61:G61"/>
    <mergeCell ref="B37:G37"/>
    <mergeCell ref="B54:G54"/>
  </mergeCells>
  <pageMargins left="0.70866141732283472" right="0.70866141732283472" top="0.74803149606299213" bottom="0.74803149606299213"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33"/>
  <sheetViews>
    <sheetView showGridLines="0" showZeros="0" showWhiteSpace="0" zoomScale="90" zoomScaleNormal="90" zoomScaleSheetLayoutView="100" zoomScalePageLayoutView="75" workbookViewId="0">
      <pane ySplit="7" topLeftCell="A89" activePane="bottomLeft" state="frozen"/>
      <selection pane="bottomLeft" activeCell="D126" sqref="D126"/>
    </sheetView>
  </sheetViews>
  <sheetFormatPr defaultColWidth="9.140625" defaultRowHeight="12.75" x14ac:dyDescent="0.2"/>
  <cols>
    <col min="1" max="1" width="3.42578125" style="1" customWidth="1"/>
    <col min="2" max="2" width="2.5703125" style="1" customWidth="1"/>
    <col min="3" max="3" width="3.85546875" style="1" customWidth="1"/>
    <col min="4" max="4" width="58" style="1" bestFit="1" customWidth="1"/>
    <col min="5" max="5" width="10.42578125" style="5" customWidth="1"/>
    <col min="6" max="6" width="6.42578125" style="99" bestFit="1" customWidth="1"/>
    <col min="7" max="7" width="6.5703125" style="1" bestFit="1" customWidth="1"/>
    <col min="8" max="8" width="7" style="1" bestFit="1" customWidth="1"/>
    <col min="9" max="9" width="1.7109375" style="1" customWidth="1"/>
    <col min="10" max="10" width="17.5703125" style="5" customWidth="1"/>
    <col min="11" max="11" width="1.7109375" style="1" customWidth="1"/>
    <col min="12" max="12" width="9.5703125" style="5" customWidth="1"/>
    <col min="13" max="13" width="8.140625" style="99" bestFit="1" customWidth="1"/>
    <col min="14" max="15" width="7" style="1" bestFit="1" customWidth="1"/>
    <col min="16" max="16" width="1.85546875" style="1" customWidth="1"/>
    <col min="17" max="17" width="10" style="5" customWidth="1"/>
    <col min="18" max="18" width="6.42578125" style="99" bestFit="1" customWidth="1"/>
    <col min="19" max="20" width="7" style="1" bestFit="1" customWidth="1"/>
    <col min="21" max="21" width="8" style="1" bestFit="1" customWidth="1"/>
    <col min="22" max="22" width="4.5703125" style="1" bestFit="1" customWidth="1"/>
    <col min="23" max="23" width="8" style="1" bestFit="1" customWidth="1"/>
    <col min="24" max="24" width="4.5703125" style="1" bestFit="1" customWidth="1"/>
    <col min="25" max="25" width="8" style="1" bestFit="1" customWidth="1"/>
    <col min="26" max="26" width="4.5703125" style="1" bestFit="1" customWidth="1"/>
    <col min="27" max="27" width="8" style="1" bestFit="1" customWidth="1"/>
    <col min="28" max="28" width="5.28515625" style="1" customWidth="1"/>
    <col min="29" max="16384" width="9.140625" style="1"/>
  </cols>
  <sheetData>
    <row r="1" spans="1:21" ht="19.5" x14ac:dyDescent="0.3">
      <c r="A1" s="54" t="s">
        <v>94</v>
      </c>
      <c r="B1" s="10"/>
      <c r="C1" s="11"/>
      <c r="D1" s="11"/>
      <c r="E1" s="12"/>
      <c r="F1" s="98"/>
      <c r="G1" s="11"/>
      <c r="H1" s="11"/>
      <c r="I1" s="11"/>
      <c r="J1" s="12"/>
      <c r="M1" s="98"/>
      <c r="N1" s="11"/>
      <c r="O1" s="11"/>
      <c r="R1" s="98"/>
      <c r="S1" s="11"/>
      <c r="T1" s="11"/>
    </row>
    <row r="2" spans="1:21" ht="19.5" x14ac:dyDescent="0.3">
      <c r="A2" s="54" t="s">
        <v>89</v>
      </c>
      <c r="B2" s="8"/>
      <c r="D2" s="3"/>
    </row>
    <row r="3" spans="1:21" ht="19.5" x14ac:dyDescent="0.3">
      <c r="A3" s="54" t="s">
        <v>12</v>
      </c>
      <c r="B3" s="8"/>
      <c r="D3" s="3"/>
    </row>
    <row r="4" spans="1:21" ht="19.5" x14ac:dyDescent="0.3">
      <c r="A4" s="54" t="s">
        <v>146</v>
      </c>
      <c r="B4" s="8"/>
      <c r="D4" s="3"/>
    </row>
    <row r="5" spans="1:21" s="3" customFormat="1" ht="15" x14ac:dyDescent="0.25">
      <c r="B5" s="13"/>
      <c r="C5" s="1"/>
      <c r="E5" s="71"/>
      <c r="F5" s="99"/>
      <c r="G5" s="1"/>
      <c r="H5" s="1"/>
      <c r="I5" s="1"/>
      <c r="J5" s="5"/>
      <c r="K5" s="1"/>
      <c r="L5" s="5"/>
      <c r="M5" s="99"/>
      <c r="N5" s="1"/>
      <c r="O5" s="1"/>
      <c r="P5" s="1"/>
      <c r="Q5" s="5"/>
      <c r="R5" s="99"/>
      <c r="S5" s="120"/>
      <c r="T5" s="120"/>
    </row>
    <row r="6" spans="1:21" s="3" customFormat="1" ht="15" x14ac:dyDescent="0.25">
      <c r="A6" s="44"/>
      <c r="B6" s="44"/>
      <c r="C6" s="44"/>
      <c r="D6" s="44"/>
      <c r="E6" s="264"/>
      <c r="F6" s="264"/>
      <c r="G6" s="264"/>
      <c r="H6" s="264"/>
      <c r="I6" s="264"/>
      <c r="J6" s="264"/>
      <c r="K6" s="264"/>
      <c r="L6" s="264"/>
      <c r="M6" s="264"/>
      <c r="N6" s="264"/>
      <c r="O6" s="264"/>
      <c r="P6" s="264"/>
      <c r="Q6" s="264"/>
      <c r="R6" s="264"/>
      <c r="S6" s="96"/>
      <c r="T6" s="96"/>
    </row>
    <row r="7" spans="1:21" s="2" customFormat="1" ht="45" x14ac:dyDescent="0.25">
      <c r="A7" s="265" t="s">
        <v>32</v>
      </c>
      <c r="B7" s="266"/>
      <c r="C7" s="266"/>
      <c r="D7" s="266"/>
      <c r="E7" s="149" t="s">
        <v>69</v>
      </c>
      <c r="F7" s="117" t="s">
        <v>22</v>
      </c>
      <c r="G7" s="118" t="s">
        <v>20</v>
      </c>
      <c r="H7" s="118" t="s">
        <v>23</v>
      </c>
      <c r="I7" s="119"/>
      <c r="J7" s="149" t="s">
        <v>86</v>
      </c>
      <c r="K7" s="119"/>
      <c r="L7" s="149" t="s">
        <v>65</v>
      </c>
      <c r="M7" s="117" t="s">
        <v>22</v>
      </c>
      <c r="N7" s="118" t="s">
        <v>20</v>
      </c>
      <c r="O7" s="118" t="s">
        <v>23</v>
      </c>
      <c r="P7" s="119"/>
      <c r="Q7" s="149" t="s">
        <v>68</v>
      </c>
      <c r="R7" s="117" t="s">
        <v>22</v>
      </c>
      <c r="S7" s="118" t="s">
        <v>20</v>
      </c>
      <c r="T7" s="118" t="s">
        <v>23</v>
      </c>
    </row>
    <row r="8" spans="1:21" s="3" customFormat="1" ht="15" x14ac:dyDescent="0.25">
      <c r="A8" s="2"/>
      <c r="B8" s="2" t="s">
        <v>200</v>
      </c>
      <c r="C8" s="2"/>
      <c r="F8" s="52"/>
      <c r="J8" s="52"/>
      <c r="K8" s="52"/>
      <c r="L8" s="52"/>
      <c r="M8" s="52"/>
      <c r="P8" s="52"/>
      <c r="Q8" s="52"/>
      <c r="R8" s="52"/>
    </row>
    <row r="9" spans="1:21" s="14" customFormat="1" ht="15" x14ac:dyDescent="0.25">
      <c r="C9" s="16" t="s">
        <v>56</v>
      </c>
      <c r="D9" s="16"/>
      <c r="E9" s="17">
        <f>SUM(E10:E14)</f>
        <v>19000</v>
      </c>
      <c r="F9" s="100">
        <v>0.5</v>
      </c>
      <c r="G9" s="17">
        <f>E9*F9</f>
        <v>9500</v>
      </c>
      <c r="H9" s="17">
        <f>E9-G9</f>
        <v>9500</v>
      </c>
      <c r="I9" s="18"/>
      <c r="J9" s="17">
        <f>SUM(J10:J14)</f>
        <v>13000</v>
      </c>
      <c r="K9" s="18"/>
      <c r="L9" s="17">
        <f>SUM(L10:L14)</f>
        <v>32000</v>
      </c>
      <c r="M9" s="100">
        <v>0.5</v>
      </c>
      <c r="N9" s="17">
        <f>L9*M9</f>
        <v>16000</v>
      </c>
      <c r="O9" s="17">
        <f>L9-N9</f>
        <v>16000</v>
      </c>
      <c r="P9" s="18"/>
      <c r="Q9" s="17">
        <f>SUM(Q10:Q14)</f>
        <v>35500</v>
      </c>
      <c r="R9" s="100">
        <v>0.5</v>
      </c>
      <c r="S9" s="17">
        <f>Q9*R9</f>
        <v>17750</v>
      </c>
      <c r="T9" s="17">
        <f>Q9-S9</f>
        <v>17750</v>
      </c>
      <c r="U9" s="14" t="s">
        <v>25</v>
      </c>
    </row>
    <row r="10" spans="1:21" s="3" customFormat="1" ht="15" x14ac:dyDescent="0.25">
      <c r="C10" s="19"/>
      <c r="D10" s="29" t="s">
        <v>35</v>
      </c>
      <c r="E10" s="74">
        <v>1000</v>
      </c>
      <c r="F10" s="101"/>
      <c r="G10" s="4"/>
      <c r="H10" s="4"/>
      <c r="I10" s="4"/>
      <c r="J10" s="74">
        <v>13000</v>
      </c>
      <c r="K10" s="4"/>
      <c r="L10" s="74">
        <v>14000</v>
      </c>
      <c r="M10" s="101"/>
      <c r="N10" s="4"/>
      <c r="O10" s="4"/>
      <c r="P10" s="4"/>
      <c r="Q10" s="74">
        <v>14500</v>
      </c>
      <c r="R10" s="101"/>
      <c r="S10" s="4"/>
      <c r="T10" s="4"/>
      <c r="U10" s="36" t="s">
        <v>7</v>
      </c>
    </row>
    <row r="11" spans="1:21" s="3" customFormat="1" ht="15" x14ac:dyDescent="0.25">
      <c r="C11" s="19"/>
      <c r="D11" s="29" t="s">
        <v>36</v>
      </c>
      <c r="E11" s="74">
        <v>10000</v>
      </c>
      <c r="F11" s="101"/>
      <c r="G11" s="4"/>
      <c r="H11" s="4"/>
      <c r="I11" s="4"/>
      <c r="J11" s="74"/>
      <c r="K11" s="4"/>
      <c r="L11" s="74">
        <v>10000</v>
      </c>
      <c r="M11" s="101"/>
      <c r="N11" s="4"/>
      <c r="O11" s="4"/>
      <c r="P11" s="4"/>
      <c r="Q11" s="74">
        <v>18000</v>
      </c>
      <c r="R11" s="101"/>
      <c r="S11" s="4"/>
      <c r="T11" s="4"/>
      <c r="U11" s="36" t="s">
        <v>7</v>
      </c>
    </row>
    <row r="12" spans="1:21" s="3" customFormat="1" ht="15" x14ac:dyDescent="0.25">
      <c r="C12" s="19"/>
      <c r="D12" s="29" t="s">
        <v>37</v>
      </c>
      <c r="E12" s="74">
        <v>6000</v>
      </c>
      <c r="F12" s="101"/>
      <c r="G12" s="4"/>
      <c r="H12" s="4"/>
      <c r="I12" s="4"/>
      <c r="J12" s="74"/>
      <c r="K12" s="4"/>
      <c r="L12" s="74">
        <v>4500</v>
      </c>
      <c r="M12" s="101"/>
      <c r="N12" s="4"/>
      <c r="O12" s="4"/>
      <c r="P12" s="4"/>
      <c r="Q12" s="74">
        <v>1000</v>
      </c>
      <c r="R12" s="101"/>
      <c r="S12" s="4"/>
      <c r="T12" s="4"/>
      <c r="U12" s="36" t="s">
        <v>7</v>
      </c>
    </row>
    <row r="13" spans="1:21" s="3" customFormat="1" ht="15" x14ac:dyDescent="0.25">
      <c r="C13" s="19"/>
      <c r="D13" s="29" t="s">
        <v>38</v>
      </c>
      <c r="E13" s="74">
        <v>1000</v>
      </c>
      <c r="F13" s="101"/>
      <c r="G13" s="4"/>
      <c r="H13" s="4"/>
      <c r="I13" s="4"/>
      <c r="J13" s="74"/>
      <c r="K13" s="4"/>
      <c r="L13" s="74">
        <v>2500</v>
      </c>
      <c r="M13" s="101"/>
      <c r="N13" s="4"/>
      <c r="O13" s="4"/>
      <c r="P13" s="4"/>
      <c r="Q13" s="74">
        <v>1000</v>
      </c>
      <c r="R13" s="101"/>
      <c r="S13" s="4"/>
      <c r="T13" s="4"/>
      <c r="U13" s="36" t="s">
        <v>7</v>
      </c>
    </row>
    <row r="14" spans="1:21" s="3" customFormat="1" ht="15" x14ac:dyDescent="0.25">
      <c r="C14" s="19"/>
      <c r="D14" s="29" t="s">
        <v>39</v>
      </c>
      <c r="E14" s="75">
        <v>1000</v>
      </c>
      <c r="F14" s="80"/>
      <c r="G14" s="21"/>
      <c r="H14" s="21"/>
      <c r="I14" s="21"/>
      <c r="J14" s="75"/>
      <c r="K14" s="21"/>
      <c r="L14" s="75">
        <v>1000</v>
      </c>
      <c r="M14" s="80"/>
      <c r="N14" s="21"/>
      <c r="O14" s="21"/>
      <c r="P14" s="21"/>
      <c r="Q14" s="75">
        <v>1000</v>
      </c>
      <c r="R14" s="80"/>
      <c r="S14" s="21"/>
      <c r="T14" s="21"/>
      <c r="U14" s="36" t="s">
        <v>7</v>
      </c>
    </row>
    <row r="15" spans="1:21" s="14" customFormat="1" ht="15" x14ac:dyDescent="0.25">
      <c r="C15" s="16" t="s">
        <v>57</v>
      </c>
      <c r="D15" s="16"/>
      <c r="E15" s="17">
        <f>SUM(E16:E20)</f>
        <v>17000</v>
      </c>
      <c r="F15" s="100">
        <v>0.05</v>
      </c>
      <c r="G15" s="17">
        <f>E15*F15</f>
        <v>850</v>
      </c>
      <c r="H15" s="17">
        <f>E15-G15</f>
        <v>16150</v>
      </c>
      <c r="I15" s="18"/>
      <c r="J15" s="17">
        <f>SUM(J16:J20)</f>
        <v>0</v>
      </c>
      <c r="K15" s="18"/>
      <c r="L15" s="17">
        <f>SUM(L16:L20)</f>
        <v>18000</v>
      </c>
      <c r="M15" s="100">
        <v>0.05</v>
      </c>
      <c r="N15" s="17">
        <f>L15*M15</f>
        <v>900</v>
      </c>
      <c r="O15" s="17">
        <f>L15-N15</f>
        <v>17100</v>
      </c>
      <c r="P15" s="18"/>
      <c r="Q15" s="17">
        <f>SUM(Q16:Q20)</f>
        <v>17000</v>
      </c>
      <c r="R15" s="100">
        <v>0.05</v>
      </c>
      <c r="S15" s="17">
        <f>Q15*R15</f>
        <v>850</v>
      </c>
      <c r="T15" s="17">
        <f>Q15-S15</f>
        <v>16150</v>
      </c>
      <c r="U15" s="14" t="s">
        <v>25</v>
      </c>
    </row>
    <row r="16" spans="1:21" s="3" customFormat="1" ht="15" x14ac:dyDescent="0.25">
      <c r="C16" s="19"/>
      <c r="D16" s="29" t="s">
        <v>35</v>
      </c>
      <c r="E16" s="74">
        <v>6000</v>
      </c>
      <c r="F16" s="101"/>
      <c r="G16" s="4"/>
      <c r="H16" s="4"/>
      <c r="I16" s="4"/>
      <c r="J16" s="74"/>
      <c r="K16" s="4"/>
      <c r="L16" s="74">
        <v>6000</v>
      </c>
      <c r="M16" s="101"/>
      <c r="N16" s="4"/>
      <c r="O16" s="4"/>
      <c r="P16" s="4"/>
      <c r="Q16" s="74">
        <v>6000</v>
      </c>
      <c r="R16" s="101"/>
      <c r="S16" s="4"/>
      <c r="T16" s="4"/>
      <c r="U16" s="36" t="s">
        <v>7</v>
      </c>
    </row>
    <row r="17" spans="3:21" s="3" customFormat="1" ht="15" x14ac:dyDescent="0.25">
      <c r="C17" s="19"/>
      <c r="D17" s="29" t="s">
        <v>36</v>
      </c>
      <c r="E17" s="74">
        <v>5000</v>
      </c>
      <c r="F17" s="101"/>
      <c r="G17" s="4"/>
      <c r="H17" s="4"/>
      <c r="I17" s="4"/>
      <c r="J17" s="74"/>
      <c r="K17" s="4"/>
      <c r="L17" s="74">
        <v>5500</v>
      </c>
      <c r="M17" s="101"/>
      <c r="N17" s="4"/>
      <c r="O17" s="4"/>
      <c r="P17" s="4"/>
      <c r="Q17" s="74">
        <v>5000</v>
      </c>
      <c r="R17" s="101"/>
      <c r="S17" s="4"/>
      <c r="T17" s="4"/>
      <c r="U17" s="36" t="s">
        <v>7</v>
      </c>
    </row>
    <row r="18" spans="3:21" s="3" customFormat="1" ht="15" x14ac:dyDescent="0.25">
      <c r="C18" s="19"/>
      <c r="D18" s="29" t="s">
        <v>37</v>
      </c>
      <c r="E18" s="74">
        <v>2000</v>
      </c>
      <c r="F18" s="101"/>
      <c r="G18" s="4"/>
      <c r="H18" s="4"/>
      <c r="I18" s="4"/>
      <c r="J18" s="74"/>
      <c r="K18" s="4"/>
      <c r="L18" s="74">
        <v>2500</v>
      </c>
      <c r="M18" s="101"/>
      <c r="N18" s="4"/>
      <c r="O18" s="4"/>
      <c r="P18" s="4"/>
      <c r="Q18" s="74">
        <v>1850</v>
      </c>
      <c r="R18" s="101"/>
      <c r="S18" s="4"/>
      <c r="T18" s="4"/>
      <c r="U18" s="36" t="s">
        <v>7</v>
      </c>
    </row>
    <row r="19" spans="3:21" s="3" customFormat="1" ht="15" x14ac:dyDescent="0.25">
      <c r="C19" s="19"/>
      <c r="D19" s="29" t="s">
        <v>38</v>
      </c>
      <c r="E19" s="74">
        <v>2000</v>
      </c>
      <c r="F19" s="101"/>
      <c r="G19" s="4"/>
      <c r="H19" s="4"/>
      <c r="I19" s="4"/>
      <c r="J19" s="74"/>
      <c r="K19" s="4"/>
      <c r="L19" s="74">
        <v>2000</v>
      </c>
      <c r="M19" s="101"/>
      <c r="N19" s="4"/>
      <c r="O19" s="4"/>
      <c r="P19" s="4"/>
      <c r="Q19" s="74">
        <v>2150</v>
      </c>
      <c r="R19" s="101"/>
      <c r="S19" s="4"/>
      <c r="T19" s="4"/>
      <c r="U19" s="36" t="s">
        <v>7</v>
      </c>
    </row>
    <row r="20" spans="3:21" s="3" customFormat="1" ht="15" x14ac:dyDescent="0.25">
      <c r="C20" s="19"/>
      <c r="D20" s="29" t="s">
        <v>39</v>
      </c>
      <c r="E20" s="75">
        <v>2000</v>
      </c>
      <c r="F20" s="80"/>
      <c r="G20" s="21"/>
      <c r="H20" s="21"/>
      <c r="I20" s="21"/>
      <c r="J20" s="75"/>
      <c r="K20" s="21"/>
      <c r="L20" s="75">
        <v>2000</v>
      </c>
      <c r="M20" s="80"/>
      <c r="N20" s="21"/>
      <c r="O20" s="21"/>
      <c r="P20" s="21"/>
      <c r="Q20" s="75">
        <v>2000</v>
      </c>
      <c r="R20" s="80"/>
      <c r="S20" s="21"/>
      <c r="T20" s="21"/>
      <c r="U20" s="36" t="s">
        <v>7</v>
      </c>
    </row>
    <row r="21" spans="3:21" s="14" customFormat="1" ht="15" x14ac:dyDescent="0.25">
      <c r="C21" s="16" t="s">
        <v>58</v>
      </c>
      <c r="D21" s="16"/>
      <c r="E21" s="17">
        <f>SUM(E22:E26)</f>
        <v>17500</v>
      </c>
      <c r="F21" s="100">
        <v>0</v>
      </c>
      <c r="G21" s="17">
        <f>E21*F21</f>
        <v>0</v>
      </c>
      <c r="H21" s="17">
        <f>E21-G21</f>
        <v>17500</v>
      </c>
      <c r="I21" s="18"/>
      <c r="J21" s="17">
        <f>SUM(J22:J26)</f>
        <v>0</v>
      </c>
      <c r="K21" s="18"/>
      <c r="L21" s="17">
        <f>SUM(L22:L26)</f>
        <v>18500</v>
      </c>
      <c r="M21" s="100">
        <v>0</v>
      </c>
      <c r="N21" s="17">
        <f>L21*M21</f>
        <v>0</v>
      </c>
      <c r="O21" s="17">
        <f>L21-N21</f>
        <v>18500</v>
      </c>
      <c r="P21" s="18"/>
      <c r="Q21" s="17">
        <f>SUM(Q22:Q26)</f>
        <v>17500</v>
      </c>
      <c r="R21" s="100">
        <v>0.05</v>
      </c>
      <c r="S21" s="17">
        <f>Q21*R21</f>
        <v>875</v>
      </c>
      <c r="T21" s="17">
        <f>Q21-S21</f>
        <v>16625</v>
      </c>
      <c r="U21" s="14" t="s">
        <v>25</v>
      </c>
    </row>
    <row r="22" spans="3:21" s="3" customFormat="1" ht="15" x14ac:dyDescent="0.25">
      <c r="C22" s="19"/>
      <c r="D22" s="29" t="s">
        <v>35</v>
      </c>
      <c r="E22" s="74">
        <v>500</v>
      </c>
      <c r="F22" s="101"/>
      <c r="G22" s="4"/>
      <c r="H22" s="4"/>
      <c r="I22" s="4"/>
      <c r="J22" s="74"/>
      <c r="K22" s="4"/>
      <c r="L22" s="74">
        <v>500</v>
      </c>
      <c r="M22" s="101"/>
      <c r="N22" s="4"/>
      <c r="O22" s="4"/>
      <c r="P22" s="4"/>
      <c r="Q22" s="74">
        <v>500</v>
      </c>
      <c r="R22" s="101"/>
      <c r="S22" s="4"/>
      <c r="T22" s="4"/>
      <c r="U22" s="36" t="s">
        <v>7</v>
      </c>
    </row>
    <row r="23" spans="3:21" s="3" customFormat="1" ht="15" x14ac:dyDescent="0.25">
      <c r="C23" s="19"/>
      <c r="D23" s="29" t="s">
        <v>36</v>
      </c>
      <c r="E23" s="74">
        <v>5000</v>
      </c>
      <c r="F23" s="101"/>
      <c r="G23" s="4"/>
      <c r="H23" s="4"/>
      <c r="I23" s="4"/>
      <c r="J23" s="74"/>
      <c r="K23" s="4"/>
      <c r="L23" s="74">
        <v>5000</v>
      </c>
      <c r="M23" s="101"/>
      <c r="N23" s="4"/>
      <c r="O23" s="4"/>
      <c r="P23" s="4"/>
      <c r="Q23" s="74">
        <v>5000</v>
      </c>
      <c r="R23" s="101"/>
      <c r="S23" s="4"/>
      <c r="T23" s="4"/>
      <c r="U23" s="36" t="s">
        <v>7</v>
      </c>
    </row>
    <row r="24" spans="3:21" s="3" customFormat="1" ht="15" x14ac:dyDescent="0.25">
      <c r="C24" s="19"/>
      <c r="D24" s="29" t="s">
        <v>37</v>
      </c>
      <c r="E24" s="74">
        <v>8000</v>
      </c>
      <c r="F24" s="101"/>
      <c r="G24" s="4"/>
      <c r="H24" s="4"/>
      <c r="I24" s="4"/>
      <c r="J24" s="74"/>
      <c r="K24" s="4"/>
      <c r="L24" s="74">
        <v>8000</v>
      </c>
      <c r="M24" s="101"/>
      <c r="N24" s="4"/>
      <c r="O24" s="4"/>
      <c r="P24" s="4"/>
      <c r="Q24" s="74">
        <v>8020</v>
      </c>
      <c r="R24" s="101"/>
      <c r="S24" s="4"/>
      <c r="T24" s="4"/>
      <c r="U24" s="36" t="s">
        <v>7</v>
      </c>
    </row>
    <row r="25" spans="3:21" s="3" customFormat="1" ht="15" x14ac:dyDescent="0.25">
      <c r="C25" s="19"/>
      <c r="D25" s="29" t="s">
        <v>38</v>
      </c>
      <c r="E25" s="74">
        <v>2000</v>
      </c>
      <c r="F25" s="101"/>
      <c r="G25" s="4"/>
      <c r="H25" s="4"/>
      <c r="I25" s="4"/>
      <c r="J25" s="74"/>
      <c r="K25" s="4"/>
      <c r="L25" s="74">
        <v>3000</v>
      </c>
      <c r="M25" s="101"/>
      <c r="N25" s="4"/>
      <c r="O25" s="4"/>
      <c r="P25" s="4"/>
      <c r="Q25" s="74">
        <v>1980</v>
      </c>
      <c r="R25" s="101"/>
      <c r="S25" s="4"/>
      <c r="T25" s="4"/>
      <c r="U25" s="36" t="s">
        <v>7</v>
      </c>
    </row>
    <row r="26" spans="3:21" s="3" customFormat="1" ht="15" x14ac:dyDescent="0.25">
      <c r="C26" s="19"/>
      <c r="D26" s="29" t="s">
        <v>39</v>
      </c>
      <c r="E26" s="75">
        <v>2000</v>
      </c>
      <c r="F26" s="80"/>
      <c r="G26" s="21"/>
      <c r="H26" s="21"/>
      <c r="I26" s="21"/>
      <c r="J26" s="75"/>
      <c r="K26" s="21"/>
      <c r="L26" s="75">
        <v>2000</v>
      </c>
      <c r="M26" s="80"/>
      <c r="N26" s="21"/>
      <c r="O26" s="21"/>
      <c r="P26" s="21"/>
      <c r="Q26" s="75">
        <v>2000</v>
      </c>
      <c r="R26" s="80"/>
      <c r="S26" s="21"/>
      <c r="T26" s="21"/>
      <c r="U26" s="36" t="s">
        <v>7</v>
      </c>
    </row>
    <row r="27" spans="3:21" s="14" customFormat="1" ht="15" x14ac:dyDescent="0.25">
      <c r="C27" s="16" t="s">
        <v>174</v>
      </c>
      <c r="D27" s="16"/>
      <c r="E27" s="17">
        <f>SUM(E28:E32)</f>
        <v>5000</v>
      </c>
      <c r="F27" s="100">
        <v>0.25</v>
      </c>
      <c r="G27" s="17">
        <f>E27*F27</f>
        <v>1250</v>
      </c>
      <c r="H27" s="17">
        <f>E27-G27</f>
        <v>3750</v>
      </c>
      <c r="I27" s="18"/>
      <c r="J27" s="17">
        <f>SUM(J28:J32)</f>
        <v>0</v>
      </c>
      <c r="K27" s="18"/>
      <c r="L27" s="17">
        <f>SUM(L28:L32)</f>
        <v>4100</v>
      </c>
      <c r="M27" s="100">
        <v>0.25</v>
      </c>
      <c r="N27" s="17">
        <f>L27*M27</f>
        <v>1025</v>
      </c>
      <c r="O27" s="17">
        <f>L27-N27</f>
        <v>3075</v>
      </c>
      <c r="P27" s="18"/>
      <c r="Q27" s="17">
        <f>SUM(Q28:Q32)</f>
        <v>4100</v>
      </c>
      <c r="R27" s="100">
        <v>0.25</v>
      </c>
      <c r="S27" s="17">
        <f>Q27*R27</f>
        <v>1025</v>
      </c>
      <c r="T27" s="17">
        <f>Q27-S27</f>
        <v>3075</v>
      </c>
      <c r="U27" s="14" t="s">
        <v>25</v>
      </c>
    </row>
    <row r="28" spans="3:21" s="3" customFormat="1" ht="15" x14ac:dyDescent="0.25">
      <c r="C28" s="19"/>
      <c r="D28" s="29" t="s">
        <v>35</v>
      </c>
      <c r="E28" s="74">
        <v>3000</v>
      </c>
      <c r="F28" s="101"/>
      <c r="G28" s="4"/>
      <c r="H28" s="4"/>
      <c r="I28" s="4"/>
      <c r="J28" s="74"/>
      <c r="K28" s="4"/>
      <c r="L28" s="74">
        <v>3000</v>
      </c>
      <c r="M28" s="101"/>
      <c r="N28" s="4"/>
      <c r="O28" s="4"/>
      <c r="P28" s="4"/>
      <c r="Q28" s="74">
        <v>3000</v>
      </c>
      <c r="R28" s="101"/>
      <c r="S28" s="4"/>
      <c r="T28" s="4"/>
      <c r="U28" s="36" t="s">
        <v>7</v>
      </c>
    </row>
    <row r="29" spans="3:21" s="3" customFormat="1" ht="15" x14ac:dyDescent="0.25">
      <c r="C29" s="19"/>
      <c r="D29" s="29" t="s">
        <v>36</v>
      </c>
      <c r="E29" s="74"/>
      <c r="F29" s="101"/>
      <c r="G29" s="4"/>
      <c r="H29" s="4"/>
      <c r="I29" s="4"/>
      <c r="J29" s="74"/>
      <c r="K29" s="4"/>
      <c r="L29" s="74"/>
      <c r="M29" s="101"/>
      <c r="N29" s="4"/>
      <c r="O29" s="4"/>
      <c r="P29" s="4"/>
      <c r="Q29" s="74"/>
      <c r="R29" s="101"/>
      <c r="S29" s="4"/>
      <c r="T29" s="4"/>
      <c r="U29" s="36" t="s">
        <v>7</v>
      </c>
    </row>
    <row r="30" spans="3:21" s="3" customFormat="1" ht="15" x14ac:dyDescent="0.25">
      <c r="C30" s="19"/>
      <c r="D30" s="29" t="s">
        <v>37</v>
      </c>
      <c r="E30" s="74"/>
      <c r="F30" s="101"/>
      <c r="G30" s="4"/>
      <c r="H30" s="4"/>
      <c r="I30" s="4"/>
      <c r="J30" s="74"/>
      <c r="K30" s="4"/>
      <c r="L30" s="74"/>
      <c r="M30" s="101"/>
      <c r="N30" s="4"/>
      <c r="O30" s="4"/>
      <c r="P30" s="4"/>
      <c r="Q30" s="74"/>
      <c r="R30" s="101"/>
      <c r="S30" s="4"/>
      <c r="T30" s="4"/>
      <c r="U30" s="36" t="s">
        <v>7</v>
      </c>
    </row>
    <row r="31" spans="3:21" s="3" customFormat="1" ht="15" x14ac:dyDescent="0.25">
      <c r="C31" s="19"/>
      <c r="D31" s="29" t="s">
        <v>38</v>
      </c>
      <c r="E31" s="74"/>
      <c r="F31" s="101"/>
      <c r="G31" s="4"/>
      <c r="H31" s="4"/>
      <c r="I31" s="4"/>
      <c r="J31" s="74"/>
      <c r="K31" s="4"/>
      <c r="L31" s="74"/>
      <c r="M31" s="101"/>
      <c r="N31" s="4"/>
      <c r="O31" s="4"/>
      <c r="P31" s="4"/>
      <c r="Q31" s="74"/>
      <c r="R31" s="101"/>
      <c r="S31" s="4"/>
      <c r="T31" s="4"/>
      <c r="U31" s="36" t="s">
        <v>7</v>
      </c>
    </row>
    <row r="32" spans="3:21" s="3" customFormat="1" ht="15" x14ac:dyDescent="0.25">
      <c r="C32" s="19"/>
      <c r="D32" s="29" t="s">
        <v>39</v>
      </c>
      <c r="E32" s="75">
        <v>2000</v>
      </c>
      <c r="F32" s="80"/>
      <c r="G32" s="21"/>
      <c r="H32" s="21"/>
      <c r="I32" s="21"/>
      <c r="J32" s="75"/>
      <c r="K32" s="21"/>
      <c r="L32" s="75">
        <v>1100</v>
      </c>
      <c r="M32" s="80"/>
      <c r="N32" s="21"/>
      <c r="O32" s="21"/>
      <c r="P32" s="21"/>
      <c r="Q32" s="75">
        <v>1100</v>
      </c>
      <c r="R32" s="80"/>
      <c r="S32" s="21"/>
      <c r="T32" s="21"/>
      <c r="U32" s="36" t="s">
        <v>7</v>
      </c>
    </row>
    <row r="33" spans="1:21" s="2" customFormat="1" ht="15.75" thickBot="1" x14ac:dyDescent="0.3">
      <c r="B33" s="2" t="s">
        <v>205</v>
      </c>
      <c r="E33" s="56">
        <f>E9+E15+E21+E27</f>
        <v>58500</v>
      </c>
      <c r="F33" s="102">
        <f>IFERROR(G33/E33,"")</f>
        <v>0.19829059829059828</v>
      </c>
      <c r="G33" s="97">
        <f>G9+G15+G21+G27</f>
        <v>11600</v>
      </c>
      <c r="H33" s="97">
        <f>H9+H15+H21+H27</f>
        <v>46900</v>
      </c>
      <c r="I33" s="55"/>
      <c r="J33" s="56">
        <f t="shared" ref="J33" si="0">J9+J15+J21+J27</f>
        <v>13000</v>
      </c>
      <c r="K33" s="55"/>
      <c r="L33" s="56">
        <f t="shared" ref="L33" si="1">L9+L15+L21+L27</f>
        <v>72600</v>
      </c>
      <c r="M33" s="102">
        <f>IFERROR(N33/L33,"")</f>
        <v>0.246900826446281</v>
      </c>
      <c r="N33" s="97">
        <f>N9+N15+N21+N27</f>
        <v>17925</v>
      </c>
      <c r="O33" s="97">
        <f>O9+O15+O21+O27</f>
        <v>54675</v>
      </c>
      <c r="P33" s="55"/>
      <c r="Q33" s="56">
        <f t="shared" ref="Q33" si="2">Q9+Q15+Q21+Q27</f>
        <v>74100</v>
      </c>
      <c r="R33" s="102">
        <f>IFERROR(S33/Q33,"")</f>
        <v>0.2766531713900135</v>
      </c>
      <c r="S33" s="97">
        <f>S9+S15+S21+S27</f>
        <v>20500</v>
      </c>
      <c r="T33" s="97">
        <f>T9+T15+T21+T27</f>
        <v>53600</v>
      </c>
    </row>
    <row r="34" spans="1:21" s="3" customFormat="1" ht="15.75" thickTop="1" x14ac:dyDescent="0.25">
      <c r="E34" s="22"/>
      <c r="F34" s="101"/>
      <c r="G34" s="4"/>
      <c r="H34" s="4"/>
      <c r="I34" s="4"/>
      <c r="J34" s="22"/>
      <c r="K34" s="4"/>
      <c r="L34" s="22"/>
      <c r="M34" s="101"/>
      <c r="N34" s="4"/>
      <c r="O34" s="4"/>
      <c r="P34" s="4"/>
      <c r="Q34" s="22"/>
      <c r="R34" s="101"/>
      <c r="S34" s="4"/>
      <c r="T34" s="4"/>
    </row>
    <row r="35" spans="1:21" s="3" customFormat="1" ht="15" x14ac:dyDescent="0.25">
      <c r="A35" s="2"/>
      <c r="B35" s="2" t="s">
        <v>201</v>
      </c>
      <c r="C35" s="2"/>
      <c r="F35" s="52"/>
      <c r="J35" s="52"/>
      <c r="K35" s="52"/>
      <c r="L35" s="52"/>
      <c r="M35" s="52"/>
      <c r="P35" s="52"/>
      <c r="Q35" s="52"/>
      <c r="R35" s="52"/>
    </row>
    <row r="36" spans="1:21" s="14" customFormat="1" ht="15" x14ac:dyDescent="0.25">
      <c r="C36" s="16" t="s">
        <v>56</v>
      </c>
      <c r="D36" s="16"/>
      <c r="E36" s="17">
        <f>SUM(E37:E41)</f>
        <v>0</v>
      </c>
      <c r="F36" s="100">
        <v>0.5</v>
      </c>
      <c r="G36" s="17">
        <f>E36*F36</f>
        <v>0</v>
      </c>
      <c r="H36" s="17">
        <f>E36-G36</f>
        <v>0</v>
      </c>
      <c r="I36" s="18"/>
      <c r="J36" s="17">
        <f>SUM(J37:J41)</f>
        <v>0</v>
      </c>
      <c r="K36" s="18"/>
      <c r="L36" s="17">
        <f>SUM(L37:L41)</f>
        <v>0</v>
      </c>
      <c r="M36" s="100">
        <v>0.5</v>
      </c>
      <c r="N36" s="17">
        <f>L36*M36</f>
        <v>0</v>
      </c>
      <c r="O36" s="17">
        <f>L36-N36</f>
        <v>0</v>
      </c>
      <c r="P36" s="18"/>
      <c r="Q36" s="17">
        <f>SUM(Q37:Q41)</f>
        <v>0</v>
      </c>
      <c r="R36" s="100">
        <v>0.5</v>
      </c>
      <c r="S36" s="17">
        <f>Q36*R36</f>
        <v>0</v>
      </c>
      <c r="T36" s="17">
        <f>Q36-S36</f>
        <v>0</v>
      </c>
      <c r="U36" s="14" t="s">
        <v>25</v>
      </c>
    </row>
    <row r="37" spans="1:21" s="3" customFormat="1" ht="15" x14ac:dyDescent="0.25">
      <c r="C37" s="19"/>
      <c r="D37" s="29" t="s">
        <v>35</v>
      </c>
      <c r="E37" s="74"/>
      <c r="F37" s="101"/>
      <c r="G37" s="4"/>
      <c r="H37" s="4"/>
      <c r="I37" s="4"/>
      <c r="J37" s="74"/>
      <c r="K37" s="4"/>
      <c r="L37" s="74"/>
      <c r="M37" s="101"/>
      <c r="N37" s="4"/>
      <c r="O37" s="4"/>
      <c r="P37" s="4"/>
      <c r="Q37" s="74"/>
      <c r="R37" s="101"/>
      <c r="S37" s="4"/>
      <c r="T37" s="4"/>
      <c r="U37" s="36" t="s">
        <v>7</v>
      </c>
    </row>
    <row r="38" spans="1:21" s="3" customFormat="1" ht="15" x14ac:dyDescent="0.25">
      <c r="C38" s="19"/>
      <c r="D38" s="29" t="s">
        <v>36</v>
      </c>
      <c r="E38" s="74"/>
      <c r="F38" s="101"/>
      <c r="G38" s="4"/>
      <c r="H38" s="4"/>
      <c r="I38" s="4"/>
      <c r="J38" s="74"/>
      <c r="K38" s="4"/>
      <c r="L38" s="74"/>
      <c r="M38" s="101"/>
      <c r="N38" s="4"/>
      <c r="O38" s="4"/>
      <c r="P38" s="4"/>
      <c r="Q38" s="74"/>
      <c r="R38" s="101"/>
      <c r="S38" s="4"/>
      <c r="T38" s="4"/>
      <c r="U38" s="36" t="s">
        <v>7</v>
      </c>
    </row>
    <row r="39" spans="1:21" s="3" customFormat="1" ht="15" x14ac:dyDescent="0.25">
      <c r="C39" s="19"/>
      <c r="D39" s="29" t="s">
        <v>37</v>
      </c>
      <c r="E39" s="74"/>
      <c r="F39" s="101"/>
      <c r="G39" s="4"/>
      <c r="H39" s="4"/>
      <c r="I39" s="4"/>
      <c r="J39" s="74"/>
      <c r="K39" s="4"/>
      <c r="L39" s="74"/>
      <c r="M39" s="101"/>
      <c r="N39" s="4"/>
      <c r="O39" s="4"/>
      <c r="P39" s="4"/>
      <c r="Q39" s="74"/>
      <c r="R39" s="101"/>
      <c r="S39" s="4"/>
      <c r="T39" s="4"/>
      <c r="U39" s="36" t="s">
        <v>7</v>
      </c>
    </row>
    <row r="40" spans="1:21" s="3" customFormat="1" ht="15" x14ac:dyDescent="0.25">
      <c r="C40" s="19"/>
      <c r="D40" s="29" t="s">
        <v>38</v>
      </c>
      <c r="E40" s="74"/>
      <c r="F40" s="101"/>
      <c r="G40" s="4"/>
      <c r="H40" s="4"/>
      <c r="I40" s="4"/>
      <c r="J40" s="74"/>
      <c r="K40" s="4"/>
      <c r="L40" s="74"/>
      <c r="M40" s="101"/>
      <c r="N40" s="4"/>
      <c r="O40" s="4"/>
      <c r="P40" s="4"/>
      <c r="Q40" s="74"/>
      <c r="R40" s="101"/>
      <c r="S40" s="4"/>
      <c r="T40" s="4"/>
      <c r="U40" s="36" t="s">
        <v>7</v>
      </c>
    </row>
    <row r="41" spans="1:21" s="3" customFormat="1" ht="15" x14ac:dyDescent="0.25">
      <c r="C41" s="19"/>
      <c r="D41" s="29" t="s">
        <v>39</v>
      </c>
      <c r="E41" s="75"/>
      <c r="F41" s="80"/>
      <c r="G41" s="21"/>
      <c r="H41" s="21"/>
      <c r="I41" s="21"/>
      <c r="J41" s="75"/>
      <c r="K41" s="21"/>
      <c r="L41" s="75"/>
      <c r="M41" s="80"/>
      <c r="N41" s="21"/>
      <c r="O41" s="21"/>
      <c r="P41" s="21"/>
      <c r="Q41" s="75"/>
      <c r="R41" s="80"/>
      <c r="S41" s="21"/>
      <c r="T41" s="21"/>
      <c r="U41" s="36" t="s">
        <v>7</v>
      </c>
    </row>
    <row r="42" spans="1:21" s="14" customFormat="1" ht="15" x14ac:dyDescent="0.25">
      <c r="C42" s="16" t="s">
        <v>57</v>
      </c>
      <c r="D42" s="16"/>
      <c r="E42" s="17">
        <f>SUM(E43:E47)</f>
        <v>0</v>
      </c>
      <c r="F42" s="100">
        <v>0.05</v>
      </c>
      <c r="G42" s="17">
        <f>E42*F42</f>
        <v>0</v>
      </c>
      <c r="H42" s="17">
        <f>E42-G42</f>
        <v>0</v>
      </c>
      <c r="I42" s="18"/>
      <c r="J42" s="17">
        <f>SUM(J43:J47)</f>
        <v>0</v>
      </c>
      <c r="K42" s="18"/>
      <c r="L42" s="17">
        <f>SUM(L43:L47)</f>
        <v>0</v>
      </c>
      <c r="M42" s="100">
        <v>0.05</v>
      </c>
      <c r="N42" s="17">
        <f>L42*M42</f>
        <v>0</v>
      </c>
      <c r="O42" s="17">
        <f>L42-N42</f>
        <v>0</v>
      </c>
      <c r="P42" s="18"/>
      <c r="Q42" s="17">
        <f>SUM(Q43:Q47)</f>
        <v>0</v>
      </c>
      <c r="R42" s="100">
        <v>0.05</v>
      </c>
      <c r="S42" s="17">
        <f>Q42*R42</f>
        <v>0</v>
      </c>
      <c r="T42" s="17">
        <f>Q42-S42</f>
        <v>0</v>
      </c>
      <c r="U42" s="14" t="s">
        <v>25</v>
      </c>
    </row>
    <row r="43" spans="1:21" s="3" customFormat="1" ht="15" x14ac:dyDescent="0.25">
      <c r="C43" s="19"/>
      <c r="D43" s="29" t="s">
        <v>35</v>
      </c>
      <c r="E43" s="74"/>
      <c r="F43" s="101"/>
      <c r="G43" s="4"/>
      <c r="H43" s="4"/>
      <c r="I43" s="4"/>
      <c r="J43" s="74"/>
      <c r="K43" s="4"/>
      <c r="L43" s="74"/>
      <c r="M43" s="101"/>
      <c r="N43" s="4"/>
      <c r="O43" s="4"/>
      <c r="P43" s="4"/>
      <c r="Q43" s="74"/>
      <c r="R43" s="101"/>
      <c r="S43" s="4"/>
      <c r="T43" s="4"/>
      <c r="U43" s="36" t="s">
        <v>7</v>
      </c>
    </row>
    <row r="44" spans="1:21" s="3" customFormat="1" ht="15" x14ac:dyDescent="0.25">
      <c r="C44" s="19"/>
      <c r="D44" s="29" t="s">
        <v>36</v>
      </c>
      <c r="E44" s="74"/>
      <c r="F44" s="101"/>
      <c r="G44" s="4"/>
      <c r="H44" s="4"/>
      <c r="I44" s="4"/>
      <c r="J44" s="74"/>
      <c r="K44" s="4"/>
      <c r="L44" s="74"/>
      <c r="M44" s="101"/>
      <c r="N44" s="4"/>
      <c r="O44" s="4"/>
      <c r="P44" s="4"/>
      <c r="Q44" s="74"/>
      <c r="R44" s="101"/>
      <c r="S44" s="4"/>
      <c r="T44" s="4"/>
      <c r="U44" s="36" t="s">
        <v>7</v>
      </c>
    </row>
    <row r="45" spans="1:21" s="3" customFormat="1" ht="15" x14ac:dyDescent="0.25">
      <c r="C45" s="19"/>
      <c r="D45" s="29" t="s">
        <v>37</v>
      </c>
      <c r="E45" s="74"/>
      <c r="F45" s="101"/>
      <c r="G45" s="4"/>
      <c r="H45" s="4"/>
      <c r="I45" s="4"/>
      <c r="J45" s="74"/>
      <c r="K45" s="4"/>
      <c r="L45" s="74"/>
      <c r="M45" s="101"/>
      <c r="N45" s="4"/>
      <c r="O45" s="4"/>
      <c r="P45" s="4"/>
      <c r="Q45" s="74"/>
      <c r="R45" s="101"/>
      <c r="S45" s="4"/>
      <c r="T45" s="4"/>
      <c r="U45" s="36" t="s">
        <v>7</v>
      </c>
    </row>
    <row r="46" spans="1:21" s="3" customFormat="1" ht="15" x14ac:dyDescent="0.25">
      <c r="C46" s="19"/>
      <c r="D46" s="29" t="s">
        <v>38</v>
      </c>
      <c r="E46" s="74"/>
      <c r="F46" s="101"/>
      <c r="G46" s="4"/>
      <c r="H46" s="4"/>
      <c r="I46" s="4"/>
      <c r="J46" s="74"/>
      <c r="K46" s="4"/>
      <c r="L46" s="74"/>
      <c r="M46" s="101"/>
      <c r="N46" s="4"/>
      <c r="O46" s="4"/>
      <c r="P46" s="4"/>
      <c r="Q46" s="74"/>
      <c r="R46" s="101"/>
      <c r="S46" s="4"/>
      <c r="T46" s="4"/>
      <c r="U46" s="36" t="s">
        <v>7</v>
      </c>
    </row>
    <row r="47" spans="1:21" s="3" customFormat="1" ht="15" x14ac:dyDescent="0.25">
      <c r="C47" s="19"/>
      <c r="D47" s="29" t="s">
        <v>39</v>
      </c>
      <c r="E47" s="75"/>
      <c r="F47" s="80"/>
      <c r="G47" s="21"/>
      <c r="H47" s="21"/>
      <c r="I47" s="21"/>
      <c r="J47" s="75"/>
      <c r="K47" s="21"/>
      <c r="L47" s="75"/>
      <c r="M47" s="80"/>
      <c r="N47" s="21"/>
      <c r="O47" s="21"/>
      <c r="P47" s="21"/>
      <c r="Q47" s="75"/>
      <c r="R47" s="80"/>
      <c r="S47" s="21"/>
      <c r="T47" s="21"/>
      <c r="U47" s="36" t="s">
        <v>7</v>
      </c>
    </row>
    <row r="48" spans="1:21" s="14" customFormat="1" ht="15" x14ac:dyDescent="0.25">
      <c r="C48" s="16" t="s">
        <v>58</v>
      </c>
      <c r="D48" s="16"/>
      <c r="E48" s="17">
        <f>SUM(E49:E53)</f>
        <v>0</v>
      </c>
      <c r="F48" s="100">
        <v>0</v>
      </c>
      <c r="G48" s="17">
        <f>E48*F48</f>
        <v>0</v>
      </c>
      <c r="H48" s="17">
        <f>E48-G48</f>
        <v>0</v>
      </c>
      <c r="I48" s="18"/>
      <c r="J48" s="17">
        <f>SUM(J49:J53)</f>
        <v>0</v>
      </c>
      <c r="K48" s="18"/>
      <c r="L48" s="17">
        <f>SUM(L49:L53)</f>
        <v>0</v>
      </c>
      <c r="M48" s="100">
        <v>0</v>
      </c>
      <c r="N48" s="17">
        <f>L48*M48</f>
        <v>0</v>
      </c>
      <c r="O48" s="17">
        <f>L48-N48</f>
        <v>0</v>
      </c>
      <c r="P48" s="18"/>
      <c r="Q48" s="17">
        <f>SUM(Q49:Q53)</f>
        <v>0</v>
      </c>
      <c r="R48" s="100">
        <v>0.05</v>
      </c>
      <c r="S48" s="17">
        <f>Q48*R48</f>
        <v>0</v>
      </c>
      <c r="T48" s="17">
        <f>Q48-S48</f>
        <v>0</v>
      </c>
      <c r="U48" s="14" t="s">
        <v>25</v>
      </c>
    </row>
    <row r="49" spans="1:21" s="3" customFormat="1" ht="15" x14ac:dyDescent="0.25">
      <c r="C49" s="19"/>
      <c r="D49" s="29" t="s">
        <v>35</v>
      </c>
      <c r="E49" s="74"/>
      <c r="F49" s="101"/>
      <c r="G49" s="4"/>
      <c r="H49" s="4"/>
      <c r="I49" s="4"/>
      <c r="J49" s="74"/>
      <c r="K49" s="4"/>
      <c r="L49" s="74"/>
      <c r="M49" s="101"/>
      <c r="N49" s="4"/>
      <c r="O49" s="4"/>
      <c r="P49" s="4"/>
      <c r="Q49" s="74"/>
      <c r="R49" s="101"/>
      <c r="S49" s="4"/>
      <c r="T49" s="4"/>
      <c r="U49" s="36" t="s">
        <v>7</v>
      </c>
    </row>
    <row r="50" spans="1:21" s="3" customFormat="1" ht="15" x14ac:dyDescent="0.25">
      <c r="C50" s="19"/>
      <c r="D50" s="29" t="s">
        <v>36</v>
      </c>
      <c r="E50" s="74"/>
      <c r="F50" s="101"/>
      <c r="G50" s="4"/>
      <c r="H50" s="4"/>
      <c r="I50" s="4"/>
      <c r="J50" s="74"/>
      <c r="K50" s="4"/>
      <c r="L50" s="74"/>
      <c r="M50" s="101"/>
      <c r="N50" s="4"/>
      <c r="O50" s="4"/>
      <c r="P50" s="4"/>
      <c r="Q50" s="74"/>
      <c r="R50" s="101"/>
      <c r="S50" s="4"/>
      <c r="T50" s="4"/>
      <c r="U50" s="36" t="s">
        <v>7</v>
      </c>
    </row>
    <row r="51" spans="1:21" s="3" customFormat="1" ht="15" x14ac:dyDescent="0.25">
      <c r="C51" s="19"/>
      <c r="D51" s="29" t="s">
        <v>37</v>
      </c>
      <c r="E51" s="74"/>
      <c r="F51" s="101"/>
      <c r="G51" s="4"/>
      <c r="H51" s="4"/>
      <c r="I51" s="4"/>
      <c r="J51" s="74"/>
      <c r="K51" s="4"/>
      <c r="L51" s="74"/>
      <c r="M51" s="101"/>
      <c r="N51" s="4"/>
      <c r="O51" s="4"/>
      <c r="P51" s="4"/>
      <c r="Q51" s="74"/>
      <c r="R51" s="101"/>
      <c r="S51" s="4"/>
      <c r="T51" s="4"/>
      <c r="U51" s="36" t="s">
        <v>7</v>
      </c>
    </row>
    <row r="52" spans="1:21" s="3" customFormat="1" ht="15" x14ac:dyDescent="0.25">
      <c r="C52" s="19"/>
      <c r="D52" s="29" t="s">
        <v>38</v>
      </c>
      <c r="E52" s="74"/>
      <c r="F52" s="101"/>
      <c r="G52" s="4"/>
      <c r="H52" s="4"/>
      <c r="I52" s="4"/>
      <c r="J52" s="74"/>
      <c r="K52" s="4"/>
      <c r="L52" s="74"/>
      <c r="M52" s="101"/>
      <c r="N52" s="4"/>
      <c r="O52" s="4"/>
      <c r="P52" s="4"/>
      <c r="Q52" s="74"/>
      <c r="R52" s="101"/>
      <c r="S52" s="4"/>
      <c r="T52" s="4"/>
      <c r="U52" s="36" t="s">
        <v>7</v>
      </c>
    </row>
    <row r="53" spans="1:21" s="3" customFormat="1" ht="15" x14ac:dyDescent="0.25">
      <c r="C53" s="19"/>
      <c r="D53" s="29" t="s">
        <v>39</v>
      </c>
      <c r="E53" s="75"/>
      <c r="F53" s="80"/>
      <c r="G53" s="21"/>
      <c r="H53" s="21"/>
      <c r="I53" s="21"/>
      <c r="J53" s="75"/>
      <c r="K53" s="21"/>
      <c r="L53" s="75"/>
      <c r="M53" s="80"/>
      <c r="N53" s="21"/>
      <c r="O53" s="21"/>
      <c r="P53" s="21"/>
      <c r="Q53" s="75"/>
      <c r="R53" s="80"/>
      <c r="S53" s="21"/>
      <c r="T53" s="21"/>
      <c r="U53" s="36" t="s">
        <v>7</v>
      </c>
    </row>
    <row r="54" spans="1:21" s="14" customFormat="1" ht="15" x14ac:dyDescent="0.25">
      <c r="C54" s="16" t="s">
        <v>173</v>
      </c>
      <c r="D54" s="16"/>
      <c r="E54" s="17">
        <f>SUM(E55:E59)</f>
        <v>0</v>
      </c>
      <c r="F54" s="100">
        <v>0.25</v>
      </c>
      <c r="G54" s="17">
        <f>E54*F54</f>
        <v>0</v>
      </c>
      <c r="H54" s="17">
        <f>E54-G54</f>
        <v>0</v>
      </c>
      <c r="I54" s="18"/>
      <c r="J54" s="17">
        <f>SUM(J55:J59)</f>
        <v>0</v>
      </c>
      <c r="K54" s="18"/>
      <c r="L54" s="17">
        <f>SUM(L55:L59)</f>
        <v>0</v>
      </c>
      <c r="M54" s="100">
        <v>0.25</v>
      </c>
      <c r="N54" s="17">
        <f>L54*M54</f>
        <v>0</v>
      </c>
      <c r="O54" s="17">
        <f>L54-N54</f>
        <v>0</v>
      </c>
      <c r="P54" s="18"/>
      <c r="Q54" s="17">
        <f>SUM(Q55:Q59)</f>
        <v>0</v>
      </c>
      <c r="R54" s="100">
        <v>0.25</v>
      </c>
      <c r="S54" s="17">
        <f>Q54*R54</f>
        <v>0</v>
      </c>
      <c r="T54" s="17">
        <f>Q54-S54</f>
        <v>0</v>
      </c>
      <c r="U54" s="14" t="s">
        <v>25</v>
      </c>
    </row>
    <row r="55" spans="1:21" s="3" customFormat="1" ht="15" x14ac:dyDescent="0.25">
      <c r="C55" s="19"/>
      <c r="D55" s="29" t="s">
        <v>35</v>
      </c>
      <c r="E55" s="74"/>
      <c r="F55" s="101"/>
      <c r="G55" s="4"/>
      <c r="H55" s="4"/>
      <c r="I55" s="4"/>
      <c r="J55" s="74"/>
      <c r="K55" s="4"/>
      <c r="L55" s="74"/>
      <c r="M55" s="101"/>
      <c r="N55" s="4"/>
      <c r="O55" s="4"/>
      <c r="P55" s="4"/>
      <c r="Q55" s="74"/>
      <c r="R55" s="101"/>
      <c r="S55" s="4"/>
      <c r="T55" s="4"/>
      <c r="U55" s="36" t="s">
        <v>7</v>
      </c>
    </row>
    <row r="56" spans="1:21" s="3" customFormat="1" ht="15" x14ac:dyDescent="0.25">
      <c r="C56" s="19"/>
      <c r="D56" s="29" t="s">
        <v>36</v>
      </c>
      <c r="E56" s="74"/>
      <c r="F56" s="101"/>
      <c r="G56" s="4"/>
      <c r="H56" s="4"/>
      <c r="I56" s="4"/>
      <c r="J56" s="74"/>
      <c r="K56" s="4"/>
      <c r="L56" s="74"/>
      <c r="M56" s="101"/>
      <c r="N56" s="4"/>
      <c r="O56" s="4"/>
      <c r="P56" s="4"/>
      <c r="Q56" s="74"/>
      <c r="R56" s="101"/>
      <c r="S56" s="4"/>
      <c r="T56" s="4"/>
      <c r="U56" s="36" t="s">
        <v>7</v>
      </c>
    </row>
    <row r="57" spans="1:21" s="3" customFormat="1" ht="15" x14ac:dyDescent="0.25">
      <c r="C57" s="19"/>
      <c r="D57" s="29" t="s">
        <v>37</v>
      </c>
      <c r="E57" s="74"/>
      <c r="F57" s="101"/>
      <c r="G57" s="4"/>
      <c r="H57" s="4"/>
      <c r="I57" s="4"/>
      <c r="J57" s="74"/>
      <c r="K57" s="4"/>
      <c r="L57" s="74"/>
      <c r="M57" s="101"/>
      <c r="N57" s="4"/>
      <c r="O57" s="4"/>
      <c r="P57" s="4"/>
      <c r="Q57" s="74"/>
      <c r="R57" s="101"/>
      <c r="S57" s="4"/>
      <c r="T57" s="4"/>
      <c r="U57" s="36" t="s">
        <v>7</v>
      </c>
    </row>
    <row r="58" spans="1:21" s="3" customFormat="1" ht="15" x14ac:dyDescent="0.25">
      <c r="C58" s="19"/>
      <c r="D58" s="29" t="s">
        <v>38</v>
      </c>
      <c r="E58" s="74"/>
      <c r="F58" s="101"/>
      <c r="G58" s="4"/>
      <c r="H58" s="4"/>
      <c r="I58" s="4"/>
      <c r="J58" s="74"/>
      <c r="K58" s="4"/>
      <c r="L58" s="74"/>
      <c r="M58" s="101"/>
      <c r="N58" s="4"/>
      <c r="O58" s="4"/>
      <c r="P58" s="4"/>
      <c r="Q58" s="74"/>
      <c r="R58" s="101"/>
      <c r="S58" s="4"/>
      <c r="T58" s="4"/>
      <c r="U58" s="36" t="s">
        <v>7</v>
      </c>
    </row>
    <row r="59" spans="1:21" s="3" customFormat="1" ht="15" x14ac:dyDescent="0.25">
      <c r="C59" s="19"/>
      <c r="D59" s="29" t="s">
        <v>39</v>
      </c>
      <c r="E59" s="75"/>
      <c r="F59" s="80"/>
      <c r="G59" s="21"/>
      <c r="H59" s="21"/>
      <c r="I59" s="21"/>
      <c r="J59" s="75"/>
      <c r="K59" s="21"/>
      <c r="L59" s="75"/>
      <c r="M59" s="80"/>
      <c r="N59" s="21"/>
      <c r="O59" s="21"/>
      <c r="P59" s="21"/>
      <c r="Q59" s="75"/>
      <c r="R59" s="80"/>
      <c r="S59" s="21"/>
      <c r="T59" s="21"/>
      <c r="U59" s="36" t="s">
        <v>7</v>
      </c>
    </row>
    <row r="60" spans="1:21" s="2" customFormat="1" ht="15.75" thickBot="1" x14ac:dyDescent="0.3">
      <c r="B60" s="2" t="s">
        <v>207</v>
      </c>
      <c r="E60" s="56">
        <f>E36+E42+E48+E54</f>
        <v>0</v>
      </c>
      <c r="F60" s="102" t="str">
        <f>IFERROR(G60/E60,"")</f>
        <v/>
      </c>
      <c r="G60" s="97">
        <f>G36+G42+G48+G54</f>
        <v>0</v>
      </c>
      <c r="H60" s="97">
        <f>H36+H42+H48+H54</f>
        <v>0</v>
      </c>
      <c r="I60" s="55"/>
      <c r="J60" s="56">
        <f t="shared" ref="J60" si="3">J36+J42+J48+J54</f>
        <v>0</v>
      </c>
      <c r="K60" s="55"/>
      <c r="L60" s="56">
        <f t="shared" ref="L60" si="4">L36+L42+L48+L54</f>
        <v>0</v>
      </c>
      <c r="M60" s="102" t="str">
        <f>IFERROR(N60/L60,"")</f>
        <v/>
      </c>
      <c r="N60" s="97">
        <f>N36+N42+N48+N54</f>
        <v>0</v>
      </c>
      <c r="O60" s="97">
        <f>O36+O42+O48+O54</f>
        <v>0</v>
      </c>
      <c r="P60" s="55"/>
      <c r="Q60" s="56">
        <f t="shared" ref="Q60" si="5">Q36+Q42+Q48+Q54</f>
        <v>0</v>
      </c>
      <c r="R60" s="102" t="str">
        <f>IFERROR(S60/Q60,"")</f>
        <v/>
      </c>
      <c r="S60" s="97">
        <f>S36+S42+S48+S54</f>
        <v>0</v>
      </c>
      <c r="T60" s="97">
        <f>T36+T42+T48+T54</f>
        <v>0</v>
      </c>
    </row>
    <row r="61" spans="1:21" s="3" customFormat="1" ht="15.75" thickTop="1" x14ac:dyDescent="0.25">
      <c r="E61" s="22"/>
      <c r="F61" s="101"/>
      <c r="G61" s="4"/>
      <c r="H61" s="4"/>
      <c r="I61" s="4"/>
      <c r="J61" s="22"/>
      <c r="K61" s="4"/>
      <c r="L61" s="22"/>
      <c r="M61" s="101"/>
      <c r="N61" s="4"/>
      <c r="O61" s="4"/>
      <c r="P61" s="4"/>
      <c r="Q61" s="22"/>
      <c r="R61" s="101"/>
      <c r="S61" s="4"/>
      <c r="T61" s="4"/>
    </row>
    <row r="62" spans="1:21" s="3" customFormat="1" ht="15" x14ac:dyDescent="0.25">
      <c r="A62" s="2"/>
      <c r="B62" s="2" t="s">
        <v>213</v>
      </c>
      <c r="C62" s="2"/>
      <c r="F62" s="52"/>
      <c r="J62" s="52"/>
      <c r="K62" s="52"/>
      <c r="L62" s="52"/>
      <c r="M62" s="52"/>
      <c r="P62" s="52"/>
      <c r="Q62" s="52"/>
      <c r="R62" s="52"/>
    </row>
    <row r="63" spans="1:21" s="14" customFormat="1" ht="15" x14ac:dyDescent="0.25">
      <c r="C63" s="16" t="s">
        <v>56</v>
      </c>
      <c r="D63" s="16"/>
      <c r="E63" s="17">
        <f>SUM(E64:E68)</f>
        <v>0</v>
      </c>
      <c r="F63" s="100">
        <v>0.5</v>
      </c>
      <c r="G63" s="17">
        <f>E63*F63</f>
        <v>0</v>
      </c>
      <c r="H63" s="17">
        <f>E63-G63</f>
        <v>0</v>
      </c>
      <c r="I63" s="18"/>
      <c r="J63" s="17">
        <f>SUM(J64:J68)</f>
        <v>0</v>
      </c>
      <c r="K63" s="18"/>
      <c r="L63" s="17">
        <f>SUM(L64:L68)</f>
        <v>0</v>
      </c>
      <c r="M63" s="100">
        <v>0.5</v>
      </c>
      <c r="N63" s="17">
        <f>L63*M63</f>
        <v>0</v>
      </c>
      <c r="O63" s="17">
        <f>L63-N63</f>
        <v>0</v>
      </c>
      <c r="P63" s="18"/>
      <c r="Q63" s="17">
        <f>SUM(Q64:Q68)</f>
        <v>0</v>
      </c>
      <c r="R63" s="100">
        <v>0.5</v>
      </c>
      <c r="S63" s="17">
        <f>Q63*R63</f>
        <v>0</v>
      </c>
      <c r="T63" s="17">
        <f>Q63-S63</f>
        <v>0</v>
      </c>
      <c r="U63" s="14" t="s">
        <v>25</v>
      </c>
    </row>
    <row r="64" spans="1:21" s="3" customFormat="1" ht="15" x14ac:dyDescent="0.25">
      <c r="C64" s="19"/>
      <c r="D64" s="29" t="s">
        <v>35</v>
      </c>
      <c r="E64" s="74"/>
      <c r="F64" s="101"/>
      <c r="G64" s="4"/>
      <c r="H64" s="4"/>
      <c r="I64" s="4"/>
      <c r="J64" s="74"/>
      <c r="K64" s="4"/>
      <c r="L64" s="74"/>
      <c r="M64" s="101"/>
      <c r="N64" s="4"/>
      <c r="O64" s="4"/>
      <c r="P64" s="4"/>
      <c r="Q64" s="74"/>
      <c r="R64" s="101"/>
      <c r="S64" s="4"/>
      <c r="T64" s="4"/>
      <c r="U64" s="36" t="s">
        <v>7</v>
      </c>
    </row>
    <row r="65" spans="3:21" s="3" customFormat="1" ht="15" x14ac:dyDescent="0.25">
      <c r="C65" s="19"/>
      <c r="D65" s="29" t="s">
        <v>36</v>
      </c>
      <c r="E65" s="74"/>
      <c r="F65" s="101"/>
      <c r="G65" s="4"/>
      <c r="H65" s="4"/>
      <c r="I65" s="4"/>
      <c r="J65" s="74"/>
      <c r="K65" s="4"/>
      <c r="L65" s="74"/>
      <c r="M65" s="101"/>
      <c r="N65" s="4"/>
      <c r="O65" s="4"/>
      <c r="P65" s="4"/>
      <c r="Q65" s="74"/>
      <c r="R65" s="101"/>
      <c r="S65" s="4"/>
      <c r="T65" s="4"/>
      <c r="U65" s="36" t="s">
        <v>7</v>
      </c>
    </row>
    <row r="66" spans="3:21" s="3" customFormat="1" ht="15" x14ac:dyDescent="0.25">
      <c r="C66" s="19"/>
      <c r="D66" s="29" t="s">
        <v>37</v>
      </c>
      <c r="E66" s="74"/>
      <c r="F66" s="101"/>
      <c r="G66" s="4"/>
      <c r="H66" s="4"/>
      <c r="I66" s="4"/>
      <c r="J66" s="74"/>
      <c r="K66" s="4"/>
      <c r="L66" s="74"/>
      <c r="M66" s="101"/>
      <c r="N66" s="4"/>
      <c r="O66" s="4"/>
      <c r="P66" s="4"/>
      <c r="Q66" s="74"/>
      <c r="R66" s="101"/>
      <c r="S66" s="4"/>
      <c r="T66" s="4"/>
      <c r="U66" s="36" t="s">
        <v>7</v>
      </c>
    </row>
    <row r="67" spans="3:21" s="3" customFormat="1" ht="15" x14ac:dyDescent="0.25">
      <c r="C67" s="19"/>
      <c r="D67" s="29" t="s">
        <v>38</v>
      </c>
      <c r="E67" s="74"/>
      <c r="F67" s="101"/>
      <c r="G67" s="4"/>
      <c r="H67" s="4"/>
      <c r="I67" s="4"/>
      <c r="J67" s="74"/>
      <c r="K67" s="4"/>
      <c r="L67" s="74"/>
      <c r="M67" s="101"/>
      <c r="N67" s="4"/>
      <c r="O67" s="4"/>
      <c r="P67" s="4"/>
      <c r="Q67" s="74"/>
      <c r="R67" s="101"/>
      <c r="S67" s="4"/>
      <c r="T67" s="4"/>
      <c r="U67" s="36" t="s">
        <v>7</v>
      </c>
    </row>
    <row r="68" spans="3:21" s="3" customFormat="1" ht="15" x14ac:dyDescent="0.25">
      <c r="C68" s="19"/>
      <c r="D68" s="29" t="s">
        <v>39</v>
      </c>
      <c r="E68" s="75"/>
      <c r="F68" s="80"/>
      <c r="G68" s="21"/>
      <c r="H68" s="21"/>
      <c r="I68" s="21"/>
      <c r="J68" s="75"/>
      <c r="K68" s="21"/>
      <c r="L68" s="75"/>
      <c r="M68" s="80"/>
      <c r="N68" s="21"/>
      <c r="O68" s="21"/>
      <c r="P68" s="21"/>
      <c r="Q68" s="75"/>
      <c r="R68" s="80"/>
      <c r="S68" s="21"/>
      <c r="T68" s="21"/>
      <c r="U68" s="36" t="s">
        <v>7</v>
      </c>
    </row>
    <row r="69" spans="3:21" s="14" customFormat="1" ht="15" x14ac:dyDescent="0.25">
      <c r="C69" s="16" t="s">
        <v>57</v>
      </c>
      <c r="D69" s="16"/>
      <c r="E69" s="17">
        <f>SUM(E70:E74)</f>
        <v>0</v>
      </c>
      <c r="F69" s="100">
        <v>0.05</v>
      </c>
      <c r="G69" s="17">
        <f>E69*F69</f>
        <v>0</v>
      </c>
      <c r="H69" s="17">
        <f>E69-G69</f>
        <v>0</v>
      </c>
      <c r="I69" s="18"/>
      <c r="J69" s="17">
        <f>SUM(J70:J74)</f>
        <v>0</v>
      </c>
      <c r="K69" s="18"/>
      <c r="L69" s="17">
        <f>SUM(L70:L74)</f>
        <v>0</v>
      </c>
      <c r="M69" s="100">
        <v>0.05</v>
      </c>
      <c r="N69" s="17">
        <f>L69*M69</f>
        <v>0</v>
      </c>
      <c r="O69" s="17">
        <f>L69-N69</f>
        <v>0</v>
      </c>
      <c r="P69" s="18"/>
      <c r="Q69" s="17">
        <f>SUM(Q70:Q74)</f>
        <v>0</v>
      </c>
      <c r="R69" s="100">
        <v>0.05</v>
      </c>
      <c r="S69" s="17">
        <f>Q69*R69</f>
        <v>0</v>
      </c>
      <c r="T69" s="17">
        <f>Q69-S69</f>
        <v>0</v>
      </c>
      <c r="U69" s="14" t="s">
        <v>25</v>
      </c>
    </row>
    <row r="70" spans="3:21" s="3" customFormat="1" ht="15" x14ac:dyDescent="0.25">
      <c r="C70" s="19"/>
      <c r="D70" s="29" t="s">
        <v>35</v>
      </c>
      <c r="E70" s="74"/>
      <c r="F70" s="101"/>
      <c r="G70" s="4"/>
      <c r="H70" s="4"/>
      <c r="I70" s="4"/>
      <c r="J70" s="74"/>
      <c r="K70" s="4"/>
      <c r="L70" s="74"/>
      <c r="M70" s="101"/>
      <c r="N70" s="4"/>
      <c r="O70" s="4"/>
      <c r="P70" s="4"/>
      <c r="Q70" s="74"/>
      <c r="R70" s="101"/>
      <c r="S70" s="4"/>
      <c r="T70" s="4"/>
      <c r="U70" s="36" t="s">
        <v>7</v>
      </c>
    </row>
    <row r="71" spans="3:21" s="3" customFormat="1" ht="15" x14ac:dyDescent="0.25">
      <c r="C71" s="19"/>
      <c r="D71" s="29" t="s">
        <v>36</v>
      </c>
      <c r="E71" s="74"/>
      <c r="F71" s="101"/>
      <c r="G71" s="4"/>
      <c r="H71" s="4"/>
      <c r="I71" s="4"/>
      <c r="J71" s="74"/>
      <c r="K71" s="4"/>
      <c r="L71" s="74"/>
      <c r="M71" s="101"/>
      <c r="N71" s="4"/>
      <c r="O71" s="4"/>
      <c r="P71" s="4"/>
      <c r="Q71" s="74"/>
      <c r="R71" s="101"/>
      <c r="S71" s="4"/>
      <c r="T71" s="4"/>
      <c r="U71" s="36" t="s">
        <v>7</v>
      </c>
    </row>
    <row r="72" spans="3:21" s="3" customFormat="1" ht="15" x14ac:dyDescent="0.25">
      <c r="C72" s="19"/>
      <c r="D72" s="29" t="s">
        <v>37</v>
      </c>
      <c r="E72" s="74"/>
      <c r="F72" s="101"/>
      <c r="G72" s="4"/>
      <c r="H72" s="4"/>
      <c r="I72" s="4"/>
      <c r="J72" s="74"/>
      <c r="K72" s="4"/>
      <c r="L72" s="74"/>
      <c r="M72" s="101"/>
      <c r="N72" s="4"/>
      <c r="O72" s="4"/>
      <c r="P72" s="4"/>
      <c r="Q72" s="74"/>
      <c r="R72" s="101"/>
      <c r="S72" s="4"/>
      <c r="T72" s="4"/>
      <c r="U72" s="36" t="s">
        <v>7</v>
      </c>
    </row>
    <row r="73" spans="3:21" s="3" customFormat="1" ht="15" x14ac:dyDescent="0.25">
      <c r="C73" s="19"/>
      <c r="D73" s="29" t="s">
        <v>38</v>
      </c>
      <c r="E73" s="74"/>
      <c r="F73" s="101"/>
      <c r="G73" s="4"/>
      <c r="H73" s="4"/>
      <c r="I73" s="4"/>
      <c r="J73" s="74"/>
      <c r="K73" s="4"/>
      <c r="L73" s="74"/>
      <c r="M73" s="101"/>
      <c r="N73" s="4"/>
      <c r="O73" s="4"/>
      <c r="P73" s="4"/>
      <c r="Q73" s="74"/>
      <c r="R73" s="101"/>
      <c r="S73" s="4"/>
      <c r="T73" s="4"/>
      <c r="U73" s="36" t="s">
        <v>7</v>
      </c>
    </row>
    <row r="74" spans="3:21" s="3" customFormat="1" ht="15" x14ac:dyDescent="0.25">
      <c r="C74" s="19"/>
      <c r="D74" s="29" t="s">
        <v>39</v>
      </c>
      <c r="E74" s="75"/>
      <c r="F74" s="80"/>
      <c r="G74" s="21"/>
      <c r="H74" s="21"/>
      <c r="I74" s="21"/>
      <c r="J74" s="75"/>
      <c r="K74" s="21"/>
      <c r="L74" s="75"/>
      <c r="M74" s="80"/>
      <c r="N74" s="21"/>
      <c r="O74" s="21"/>
      <c r="P74" s="21"/>
      <c r="Q74" s="75"/>
      <c r="R74" s="80"/>
      <c r="S74" s="21"/>
      <c r="T74" s="21"/>
      <c r="U74" s="36" t="s">
        <v>7</v>
      </c>
    </row>
    <row r="75" spans="3:21" s="14" customFormat="1" ht="15" x14ac:dyDescent="0.25">
      <c r="C75" s="16" t="s">
        <v>58</v>
      </c>
      <c r="D75" s="16"/>
      <c r="E75" s="17">
        <f>SUM(E76:E80)</f>
        <v>0</v>
      </c>
      <c r="F75" s="100">
        <v>0</v>
      </c>
      <c r="G75" s="17">
        <f>E75*F75</f>
        <v>0</v>
      </c>
      <c r="H75" s="17">
        <f>E75-G75</f>
        <v>0</v>
      </c>
      <c r="I75" s="18"/>
      <c r="J75" s="17">
        <f>SUM(J76:J80)</f>
        <v>0</v>
      </c>
      <c r="K75" s="18"/>
      <c r="L75" s="17">
        <f>SUM(L76:L80)</f>
        <v>0</v>
      </c>
      <c r="M75" s="100">
        <v>0</v>
      </c>
      <c r="N75" s="17">
        <f>L75*M75</f>
        <v>0</v>
      </c>
      <c r="O75" s="17">
        <f>L75-N75</f>
        <v>0</v>
      </c>
      <c r="P75" s="18"/>
      <c r="Q75" s="17">
        <f>SUM(Q76:Q80)</f>
        <v>0</v>
      </c>
      <c r="R75" s="100">
        <v>0.05</v>
      </c>
      <c r="S75" s="17">
        <f>Q75*R75</f>
        <v>0</v>
      </c>
      <c r="T75" s="17">
        <f>Q75-S75</f>
        <v>0</v>
      </c>
      <c r="U75" s="14" t="s">
        <v>25</v>
      </c>
    </row>
    <row r="76" spans="3:21" s="3" customFormat="1" ht="15" x14ac:dyDescent="0.25">
      <c r="C76" s="19"/>
      <c r="D76" s="29" t="s">
        <v>35</v>
      </c>
      <c r="E76" s="74"/>
      <c r="F76" s="101"/>
      <c r="G76" s="4"/>
      <c r="H76" s="4"/>
      <c r="I76" s="4"/>
      <c r="J76" s="74"/>
      <c r="K76" s="4"/>
      <c r="L76" s="74"/>
      <c r="M76" s="101"/>
      <c r="N76" s="4"/>
      <c r="O76" s="4"/>
      <c r="P76" s="4"/>
      <c r="Q76" s="74"/>
      <c r="R76" s="101"/>
      <c r="S76" s="4"/>
      <c r="T76" s="4"/>
      <c r="U76" s="36" t="s">
        <v>7</v>
      </c>
    </row>
    <row r="77" spans="3:21" s="3" customFormat="1" ht="15" x14ac:dyDescent="0.25">
      <c r="C77" s="19"/>
      <c r="D77" s="29" t="s">
        <v>36</v>
      </c>
      <c r="E77" s="74"/>
      <c r="F77" s="101"/>
      <c r="G77" s="4"/>
      <c r="H77" s="4"/>
      <c r="I77" s="4"/>
      <c r="J77" s="74"/>
      <c r="K77" s="4"/>
      <c r="L77" s="74"/>
      <c r="M77" s="101"/>
      <c r="N77" s="4"/>
      <c r="O77" s="4"/>
      <c r="P77" s="4"/>
      <c r="Q77" s="74"/>
      <c r="R77" s="101"/>
      <c r="S77" s="4"/>
      <c r="T77" s="4"/>
      <c r="U77" s="36" t="s">
        <v>7</v>
      </c>
    </row>
    <row r="78" spans="3:21" s="3" customFormat="1" ht="15" x14ac:dyDescent="0.25">
      <c r="C78" s="19"/>
      <c r="D78" s="29" t="s">
        <v>37</v>
      </c>
      <c r="E78" s="74"/>
      <c r="F78" s="101"/>
      <c r="G78" s="4"/>
      <c r="H78" s="4"/>
      <c r="I78" s="4"/>
      <c r="J78" s="74"/>
      <c r="K78" s="4"/>
      <c r="L78" s="74"/>
      <c r="M78" s="101"/>
      <c r="N78" s="4"/>
      <c r="O78" s="4"/>
      <c r="P78" s="4"/>
      <c r="Q78" s="74"/>
      <c r="R78" s="101"/>
      <c r="S78" s="4"/>
      <c r="T78" s="4"/>
      <c r="U78" s="36" t="s">
        <v>7</v>
      </c>
    </row>
    <row r="79" spans="3:21" s="3" customFormat="1" ht="15" x14ac:dyDescent="0.25">
      <c r="C79" s="19"/>
      <c r="D79" s="29" t="s">
        <v>38</v>
      </c>
      <c r="E79" s="74"/>
      <c r="F79" s="101"/>
      <c r="G79" s="4"/>
      <c r="H79" s="4"/>
      <c r="I79" s="4"/>
      <c r="J79" s="74"/>
      <c r="K79" s="4"/>
      <c r="L79" s="74"/>
      <c r="M79" s="101"/>
      <c r="N79" s="4"/>
      <c r="O79" s="4"/>
      <c r="P79" s="4"/>
      <c r="Q79" s="74"/>
      <c r="R79" s="101"/>
      <c r="S79" s="4"/>
      <c r="T79" s="4"/>
      <c r="U79" s="36" t="s">
        <v>7</v>
      </c>
    </row>
    <row r="80" spans="3:21" s="3" customFormat="1" ht="15" x14ac:dyDescent="0.25">
      <c r="C80" s="19"/>
      <c r="D80" s="29" t="s">
        <v>39</v>
      </c>
      <c r="E80" s="75"/>
      <c r="F80" s="80"/>
      <c r="G80" s="21"/>
      <c r="H80" s="21"/>
      <c r="I80" s="21"/>
      <c r="J80" s="75"/>
      <c r="K80" s="21"/>
      <c r="L80" s="75"/>
      <c r="M80" s="80"/>
      <c r="N80" s="21"/>
      <c r="O80" s="21"/>
      <c r="P80" s="21"/>
      <c r="Q80" s="75"/>
      <c r="R80" s="80"/>
      <c r="S80" s="21"/>
      <c r="T80" s="21"/>
      <c r="U80" s="36" t="s">
        <v>7</v>
      </c>
    </row>
    <row r="81" spans="1:21" s="14" customFormat="1" ht="15" x14ac:dyDescent="0.25">
      <c r="C81" s="16" t="s">
        <v>172</v>
      </c>
      <c r="D81" s="16"/>
      <c r="E81" s="17">
        <f>SUM(E82:E86)</f>
        <v>0</v>
      </c>
      <c r="F81" s="100">
        <v>0.25</v>
      </c>
      <c r="G81" s="17">
        <f>E81*F81</f>
        <v>0</v>
      </c>
      <c r="H81" s="17">
        <f>E81-G81</f>
        <v>0</v>
      </c>
      <c r="I81" s="18"/>
      <c r="J81" s="17">
        <f>SUM(J82:J86)</f>
        <v>0</v>
      </c>
      <c r="K81" s="18"/>
      <c r="L81" s="17">
        <f>SUM(L82:L86)</f>
        <v>0</v>
      </c>
      <c r="M81" s="100">
        <v>0.25</v>
      </c>
      <c r="N81" s="17">
        <f>L81*M81</f>
        <v>0</v>
      </c>
      <c r="O81" s="17">
        <f>L81-N81</f>
        <v>0</v>
      </c>
      <c r="P81" s="18"/>
      <c r="Q81" s="17">
        <f>SUM(Q82:Q86)</f>
        <v>0</v>
      </c>
      <c r="R81" s="100">
        <v>0.25</v>
      </c>
      <c r="S81" s="17">
        <f>Q81*R81</f>
        <v>0</v>
      </c>
      <c r="T81" s="17">
        <f>Q81-S81</f>
        <v>0</v>
      </c>
      <c r="U81" s="14" t="s">
        <v>25</v>
      </c>
    </row>
    <row r="82" spans="1:21" s="3" customFormat="1" ht="15" x14ac:dyDescent="0.25">
      <c r="C82" s="19"/>
      <c r="D82" s="29" t="s">
        <v>35</v>
      </c>
      <c r="E82" s="74"/>
      <c r="F82" s="101"/>
      <c r="G82" s="4"/>
      <c r="H82" s="4"/>
      <c r="I82" s="4"/>
      <c r="J82" s="74"/>
      <c r="K82" s="4"/>
      <c r="L82" s="74"/>
      <c r="M82" s="101"/>
      <c r="N82" s="4"/>
      <c r="O82" s="4"/>
      <c r="P82" s="4"/>
      <c r="Q82" s="74"/>
      <c r="R82" s="101"/>
      <c r="S82" s="4"/>
      <c r="T82" s="4"/>
      <c r="U82" s="36" t="s">
        <v>7</v>
      </c>
    </row>
    <row r="83" spans="1:21" s="3" customFormat="1" ht="15" x14ac:dyDescent="0.25">
      <c r="C83" s="19"/>
      <c r="D83" s="29" t="s">
        <v>36</v>
      </c>
      <c r="E83" s="74"/>
      <c r="F83" s="101"/>
      <c r="G83" s="4"/>
      <c r="H83" s="4"/>
      <c r="I83" s="4"/>
      <c r="J83" s="74"/>
      <c r="K83" s="4"/>
      <c r="L83" s="74"/>
      <c r="M83" s="101"/>
      <c r="N83" s="4"/>
      <c r="O83" s="4"/>
      <c r="P83" s="4"/>
      <c r="Q83" s="74"/>
      <c r="R83" s="101"/>
      <c r="S83" s="4"/>
      <c r="T83" s="4"/>
      <c r="U83" s="36" t="s">
        <v>7</v>
      </c>
    </row>
    <row r="84" spans="1:21" s="3" customFormat="1" ht="15" x14ac:dyDescent="0.25">
      <c r="C84" s="19"/>
      <c r="D84" s="29" t="s">
        <v>37</v>
      </c>
      <c r="E84" s="74"/>
      <c r="F84" s="101"/>
      <c r="G84" s="4"/>
      <c r="H84" s="4"/>
      <c r="I84" s="4"/>
      <c r="J84" s="74"/>
      <c r="K84" s="4"/>
      <c r="L84" s="74"/>
      <c r="M84" s="101"/>
      <c r="N84" s="4"/>
      <c r="O84" s="4"/>
      <c r="P84" s="4"/>
      <c r="Q84" s="74"/>
      <c r="R84" s="101"/>
      <c r="S84" s="4"/>
      <c r="T84" s="4"/>
      <c r="U84" s="36" t="s">
        <v>7</v>
      </c>
    </row>
    <row r="85" spans="1:21" s="3" customFormat="1" ht="15" x14ac:dyDescent="0.25">
      <c r="C85" s="19"/>
      <c r="D85" s="29" t="s">
        <v>38</v>
      </c>
      <c r="E85" s="74"/>
      <c r="F85" s="101"/>
      <c r="G85" s="4"/>
      <c r="H85" s="4"/>
      <c r="I85" s="4"/>
      <c r="J85" s="74"/>
      <c r="K85" s="4"/>
      <c r="L85" s="74"/>
      <c r="M85" s="101"/>
      <c r="N85" s="4"/>
      <c r="O85" s="4"/>
      <c r="P85" s="4"/>
      <c r="Q85" s="74"/>
      <c r="R85" s="101"/>
      <c r="S85" s="4"/>
      <c r="T85" s="4"/>
      <c r="U85" s="36" t="s">
        <v>7</v>
      </c>
    </row>
    <row r="86" spans="1:21" s="3" customFormat="1" ht="15" x14ac:dyDescent="0.25">
      <c r="C86" s="19"/>
      <c r="D86" s="29" t="s">
        <v>39</v>
      </c>
      <c r="E86" s="75"/>
      <c r="F86" s="80"/>
      <c r="G86" s="21"/>
      <c r="H86" s="21"/>
      <c r="I86" s="21"/>
      <c r="J86" s="75"/>
      <c r="K86" s="21"/>
      <c r="L86" s="75"/>
      <c r="M86" s="80"/>
      <c r="N86" s="21"/>
      <c r="O86" s="21"/>
      <c r="P86" s="21"/>
      <c r="Q86" s="75"/>
      <c r="R86" s="80"/>
      <c r="S86" s="21"/>
      <c r="T86" s="21"/>
      <c r="U86" s="36" t="s">
        <v>7</v>
      </c>
    </row>
    <row r="87" spans="1:21" s="2" customFormat="1" ht="15.75" thickBot="1" x14ac:dyDescent="0.3">
      <c r="B87" s="2" t="s">
        <v>214</v>
      </c>
      <c r="E87" s="56">
        <f>E63+E69+E75+E81</f>
        <v>0</v>
      </c>
      <c r="F87" s="102" t="str">
        <f>IFERROR(G87/E87,"")</f>
        <v/>
      </c>
      <c r="G87" s="97">
        <f>G63+G69+G75+G81</f>
        <v>0</v>
      </c>
      <c r="H87" s="97">
        <f>H63+H69+H75+H81</f>
        <v>0</v>
      </c>
      <c r="I87" s="55"/>
      <c r="J87" s="56">
        <f t="shared" ref="J87" si="6">J63+J69+J75+J81</f>
        <v>0</v>
      </c>
      <c r="K87" s="55"/>
      <c r="L87" s="56">
        <f t="shared" ref="L87" si="7">L63+L69+L75+L81</f>
        <v>0</v>
      </c>
      <c r="M87" s="102" t="str">
        <f>IFERROR(N87/L87,"")</f>
        <v/>
      </c>
      <c r="N87" s="97">
        <f>N63+N69+N75+N81</f>
        <v>0</v>
      </c>
      <c r="O87" s="97">
        <f>O63+O69+O75+O81</f>
        <v>0</v>
      </c>
      <c r="P87" s="55"/>
      <c r="Q87" s="56">
        <f t="shared" ref="Q87" si="8">Q63+Q69+Q75+Q81</f>
        <v>0</v>
      </c>
      <c r="R87" s="102" t="str">
        <f>IFERROR(S87/Q87,"")</f>
        <v/>
      </c>
      <c r="S87" s="97">
        <f>S63+S69+S75+S81</f>
        <v>0</v>
      </c>
      <c r="T87" s="97">
        <f>T63+T69+T75+T81</f>
        <v>0</v>
      </c>
    </row>
    <row r="88" spans="1:21" s="3" customFormat="1" ht="15.75" thickTop="1" x14ac:dyDescent="0.25">
      <c r="E88" s="22"/>
      <c r="F88" s="101"/>
      <c r="G88" s="4"/>
      <c r="H88" s="4"/>
      <c r="I88" s="4"/>
      <c r="J88" s="22"/>
      <c r="K88" s="4"/>
      <c r="L88" s="22"/>
      <c r="M88" s="101"/>
      <c r="N88" s="4"/>
      <c r="O88" s="4"/>
      <c r="P88" s="4"/>
      <c r="Q88" s="22"/>
      <c r="R88" s="101"/>
      <c r="S88" s="4"/>
      <c r="T88" s="4"/>
    </row>
    <row r="89" spans="1:21" s="3" customFormat="1" ht="15" x14ac:dyDescent="0.25">
      <c r="A89" s="2"/>
      <c r="B89" s="2" t="s">
        <v>171</v>
      </c>
      <c r="C89" s="2"/>
      <c r="E89" s="15"/>
      <c r="F89" s="101"/>
      <c r="G89" s="4"/>
      <c r="H89" s="4"/>
      <c r="I89" s="4"/>
      <c r="J89" s="15"/>
      <c r="K89" s="4"/>
      <c r="L89" s="15"/>
      <c r="M89" s="101"/>
      <c r="N89" s="4"/>
      <c r="O89" s="4"/>
      <c r="P89" s="4"/>
      <c r="Q89" s="15"/>
      <c r="R89" s="101"/>
      <c r="S89" s="4"/>
      <c r="T89" s="4"/>
    </row>
    <row r="90" spans="1:21" s="14" customFormat="1" ht="15" x14ac:dyDescent="0.25">
      <c r="C90" s="16" t="s">
        <v>2</v>
      </c>
      <c r="D90" s="16"/>
      <c r="E90" s="17">
        <f>SUM(E91:E95)</f>
        <v>10500</v>
      </c>
      <c r="F90" s="100">
        <v>0.8</v>
      </c>
      <c r="G90" s="17">
        <f>E90*F90</f>
        <v>8400</v>
      </c>
      <c r="H90" s="17">
        <f>E90-G90</f>
        <v>2100</v>
      </c>
      <c r="I90" s="18"/>
      <c r="J90" s="17">
        <f>SUM(J91:J95)</f>
        <v>10000</v>
      </c>
      <c r="K90" s="18"/>
      <c r="L90" s="17">
        <f>SUM(L91:L95)</f>
        <v>20500</v>
      </c>
      <c r="M90" s="100">
        <v>0.8</v>
      </c>
      <c r="N90" s="17">
        <f>L90*M90</f>
        <v>16400</v>
      </c>
      <c r="O90" s="17">
        <f>L90-N90</f>
        <v>4100</v>
      </c>
      <c r="P90" s="18"/>
      <c r="Q90" s="17">
        <f>SUM(Q91:Q95)</f>
        <v>19500</v>
      </c>
      <c r="R90" s="100">
        <v>0.8</v>
      </c>
      <c r="S90" s="17">
        <f>Q90*R90</f>
        <v>15600</v>
      </c>
      <c r="T90" s="17">
        <f>Q90-S90</f>
        <v>3900</v>
      </c>
      <c r="U90" s="14" t="s">
        <v>25</v>
      </c>
    </row>
    <row r="91" spans="1:21" s="3" customFormat="1" ht="15" x14ac:dyDescent="0.25">
      <c r="C91" s="19"/>
      <c r="D91" s="29" t="s">
        <v>35</v>
      </c>
      <c r="E91" s="74">
        <v>100</v>
      </c>
      <c r="F91" s="101"/>
      <c r="G91" s="4"/>
      <c r="H91" s="4"/>
      <c r="I91" s="4"/>
      <c r="J91" s="74"/>
      <c r="K91" s="4"/>
      <c r="L91" s="74">
        <v>100</v>
      </c>
      <c r="M91" s="101"/>
      <c r="N91" s="4"/>
      <c r="O91" s="4"/>
      <c r="P91" s="4"/>
      <c r="Q91" s="74">
        <v>100</v>
      </c>
      <c r="R91" s="101"/>
      <c r="S91" s="4"/>
      <c r="T91" s="4"/>
      <c r="U91" s="36" t="s">
        <v>7</v>
      </c>
    </row>
    <row r="92" spans="1:21" s="3" customFormat="1" ht="15" x14ac:dyDescent="0.25">
      <c r="C92" s="19"/>
      <c r="D92" s="29" t="s">
        <v>36</v>
      </c>
      <c r="E92" s="74">
        <v>100</v>
      </c>
      <c r="F92" s="101"/>
      <c r="G92" s="4"/>
      <c r="H92" s="4"/>
      <c r="I92" s="4"/>
      <c r="J92" s="74"/>
      <c r="K92" s="4"/>
      <c r="L92" s="74">
        <v>100</v>
      </c>
      <c r="M92" s="101"/>
      <c r="N92" s="4"/>
      <c r="O92" s="4"/>
      <c r="P92" s="4"/>
      <c r="Q92" s="74">
        <v>100</v>
      </c>
      <c r="R92" s="101"/>
      <c r="S92" s="4"/>
      <c r="T92" s="4"/>
      <c r="U92" s="36" t="s">
        <v>7</v>
      </c>
    </row>
    <row r="93" spans="1:21" s="3" customFormat="1" ht="15" x14ac:dyDescent="0.25">
      <c r="C93" s="19"/>
      <c r="D93" s="29" t="s">
        <v>37</v>
      </c>
      <c r="E93" s="74">
        <v>10000</v>
      </c>
      <c r="F93" s="101"/>
      <c r="G93" s="4"/>
      <c r="H93" s="4"/>
      <c r="I93" s="4"/>
      <c r="J93" s="74">
        <v>10000</v>
      </c>
      <c r="K93" s="4"/>
      <c r="L93" s="74">
        <v>20000</v>
      </c>
      <c r="M93" s="101"/>
      <c r="N93" s="4"/>
      <c r="O93" s="4"/>
      <c r="P93" s="4"/>
      <c r="Q93" s="74">
        <v>19000</v>
      </c>
      <c r="R93" s="101"/>
      <c r="S93" s="4"/>
      <c r="T93" s="4"/>
      <c r="U93" s="36" t="s">
        <v>7</v>
      </c>
    </row>
    <row r="94" spans="1:21" s="3" customFormat="1" ht="15" x14ac:dyDescent="0.25">
      <c r="C94" s="19"/>
      <c r="D94" s="29" t="s">
        <v>38</v>
      </c>
      <c r="E94" s="74">
        <v>100</v>
      </c>
      <c r="F94" s="101"/>
      <c r="G94" s="4"/>
      <c r="H94" s="4"/>
      <c r="I94" s="4"/>
      <c r="J94" s="74"/>
      <c r="K94" s="4"/>
      <c r="L94" s="74">
        <v>100</v>
      </c>
      <c r="M94" s="101"/>
      <c r="N94" s="4"/>
      <c r="O94" s="4"/>
      <c r="P94" s="4"/>
      <c r="Q94" s="74">
        <v>100</v>
      </c>
      <c r="R94" s="101"/>
      <c r="S94" s="4"/>
      <c r="T94" s="4"/>
      <c r="U94" s="36" t="s">
        <v>7</v>
      </c>
    </row>
    <row r="95" spans="1:21" s="3" customFormat="1" ht="15" x14ac:dyDescent="0.25">
      <c r="C95" s="19"/>
      <c r="D95" s="29" t="s">
        <v>39</v>
      </c>
      <c r="E95" s="75">
        <v>200</v>
      </c>
      <c r="F95" s="80"/>
      <c r="G95" s="21"/>
      <c r="H95" s="21"/>
      <c r="I95" s="21"/>
      <c r="J95" s="75"/>
      <c r="K95" s="21"/>
      <c r="L95" s="75">
        <v>200</v>
      </c>
      <c r="M95" s="80"/>
      <c r="N95" s="21"/>
      <c r="O95" s="21"/>
      <c r="P95" s="21"/>
      <c r="Q95" s="75">
        <v>200</v>
      </c>
      <c r="R95" s="80"/>
      <c r="S95" s="21"/>
      <c r="T95" s="21"/>
      <c r="U95" s="36" t="s">
        <v>7</v>
      </c>
    </row>
    <row r="96" spans="1:21" s="14" customFormat="1" ht="15" x14ac:dyDescent="0.25">
      <c r="C96" s="16" t="s">
        <v>1</v>
      </c>
      <c r="D96" s="16"/>
      <c r="E96" s="17">
        <f>SUM(E97:E101)</f>
        <v>1750</v>
      </c>
      <c r="F96" s="100">
        <v>1</v>
      </c>
      <c r="G96" s="17">
        <f>E96*F96</f>
        <v>1750</v>
      </c>
      <c r="H96" s="17">
        <f>E96-G96</f>
        <v>0</v>
      </c>
      <c r="I96" s="18"/>
      <c r="J96" s="17">
        <f>SUM(J97:J101)</f>
        <v>0</v>
      </c>
      <c r="K96" s="18"/>
      <c r="L96" s="17">
        <f>SUM(L97:L101)</f>
        <v>1750</v>
      </c>
      <c r="M96" s="100">
        <v>1</v>
      </c>
      <c r="N96" s="17">
        <f>L96*M96</f>
        <v>1750</v>
      </c>
      <c r="O96" s="17">
        <f>L96-N96</f>
        <v>0</v>
      </c>
      <c r="P96" s="18"/>
      <c r="Q96" s="17">
        <f>SUM(Q97:Q101)</f>
        <v>1750</v>
      </c>
      <c r="R96" s="100">
        <v>1</v>
      </c>
      <c r="S96" s="17">
        <f>Q96*R96</f>
        <v>1750</v>
      </c>
      <c r="T96" s="17">
        <f>Q96-S96</f>
        <v>0</v>
      </c>
      <c r="U96" s="14" t="s">
        <v>25</v>
      </c>
    </row>
    <row r="97" spans="2:21" s="3" customFormat="1" ht="15" x14ac:dyDescent="0.25">
      <c r="C97" s="19"/>
      <c r="D97" s="29" t="s">
        <v>35</v>
      </c>
      <c r="E97" s="74">
        <v>700</v>
      </c>
      <c r="F97" s="101"/>
      <c r="G97" s="4"/>
      <c r="H97" s="4"/>
      <c r="I97" s="4"/>
      <c r="J97" s="74"/>
      <c r="K97" s="4"/>
      <c r="L97" s="74">
        <v>700</v>
      </c>
      <c r="M97" s="101"/>
      <c r="N97" s="4"/>
      <c r="O97" s="4"/>
      <c r="P97" s="4"/>
      <c r="Q97" s="74">
        <v>753</v>
      </c>
      <c r="R97" s="101"/>
      <c r="S97" s="4"/>
      <c r="T97" s="4"/>
      <c r="U97" s="36" t="s">
        <v>7</v>
      </c>
    </row>
    <row r="98" spans="2:21" s="3" customFormat="1" ht="15" x14ac:dyDescent="0.25">
      <c r="C98" s="19"/>
      <c r="D98" s="29" t="s">
        <v>36</v>
      </c>
      <c r="E98" s="74">
        <v>250</v>
      </c>
      <c r="F98" s="101"/>
      <c r="G98" s="4"/>
      <c r="H98" s="4"/>
      <c r="I98" s="4"/>
      <c r="J98" s="74"/>
      <c r="K98" s="4"/>
      <c r="L98" s="74">
        <v>250</v>
      </c>
      <c r="M98" s="101"/>
      <c r="N98" s="4"/>
      <c r="O98" s="4"/>
      <c r="P98" s="4"/>
      <c r="Q98" s="74">
        <v>250</v>
      </c>
      <c r="R98" s="101"/>
      <c r="S98" s="4"/>
      <c r="T98" s="4"/>
      <c r="U98" s="36" t="s">
        <v>7</v>
      </c>
    </row>
    <row r="99" spans="2:21" s="3" customFormat="1" ht="15" x14ac:dyDescent="0.25">
      <c r="C99" s="19"/>
      <c r="D99" s="29" t="s">
        <v>37</v>
      </c>
      <c r="E99" s="74">
        <v>100</v>
      </c>
      <c r="F99" s="101"/>
      <c r="G99" s="4"/>
      <c r="H99" s="4"/>
      <c r="I99" s="4"/>
      <c r="J99" s="74"/>
      <c r="K99" s="4"/>
      <c r="L99" s="74">
        <v>100</v>
      </c>
      <c r="M99" s="101"/>
      <c r="N99" s="4"/>
      <c r="O99" s="4"/>
      <c r="P99" s="4"/>
      <c r="Q99" s="74">
        <v>75</v>
      </c>
      <c r="R99" s="101"/>
      <c r="S99" s="4"/>
      <c r="T99" s="4"/>
      <c r="U99" s="36" t="s">
        <v>7</v>
      </c>
    </row>
    <row r="100" spans="2:21" s="3" customFormat="1" ht="15" x14ac:dyDescent="0.25">
      <c r="C100" s="19"/>
      <c r="D100" s="29" t="s">
        <v>38</v>
      </c>
      <c r="E100" s="74">
        <v>100</v>
      </c>
      <c r="F100" s="101"/>
      <c r="G100" s="4"/>
      <c r="H100" s="4"/>
      <c r="I100" s="4"/>
      <c r="J100" s="74"/>
      <c r="K100" s="4"/>
      <c r="L100" s="74">
        <v>100</v>
      </c>
      <c r="M100" s="101"/>
      <c r="N100" s="4"/>
      <c r="O100" s="4"/>
      <c r="P100" s="4"/>
      <c r="Q100" s="74">
        <v>125</v>
      </c>
      <c r="R100" s="101"/>
      <c r="S100" s="4"/>
      <c r="T100" s="4"/>
      <c r="U100" s="36" t="s">
        <v>7</v>
      </c>
    </row>
    <row r="101" spans="2:21" s="3" customFormat="1" ht="15" x14ac:dyDescent="0.25">
      <c r="C101" s="19"/>
      <c r="D101" s="29" t="s">
        <v>39</v>
      </c>
      <c r="E101" s="75">
        <v>600</v>
      </c>
      <c r="F101" s="80"/>
      <c r="G101" s="21"/>
      <c r="H101" s="21"/>
      <c r="I101" s="21"/>
      <c r="J101" s="75"/>
      <c r="K101" s="21"/>
      <c r="L101" s="75">
        <v>600</v>
      </c>
      <c r="M101" s="80"/>
      <c r="N101" s="21"/>
      <c r="O101" s="21"/>
      <c r="P101" s="21"/>
      <c r="Q101" s="75">
        <v>547</v>
      </c>
      <c r="R101" s="80"/>
      <c r="S101" s="21"/>
      <c r="T101" s="21"/>
      <c r="U101" s="36" t="s">
        <v>7</v>
      </c>
    </row>
    <row r="102" spans="2:21" s="14" customFormat="1" ht="15" x14ac:dyDescent="0.25">
      <c r="C102" s="16" t="s">
        <v>97</v>
      </c>
      <c r="D102" s="16"/>
      <c r="E102" s="17">
        <f>SUM(E103:E107)</f>
        <v>1900</v>
      </c>
      <c r="F102" s="100">
        <v>0</v>
      </c>
      <c r="G102" s="17">
        <f>E102*F102</f>
        <v>0</v>
      </c>
      <c r="H102" s="17">
        <f>E102-G102</f>
        <v>1900</v>
      </c>
      <c r="I102" s="18"/>
      <c r="J102" s="17">
        <f>SUM(J103:J107)</f>
        <v>0</v>
      </c>
      <c r="K102" s="18"/>
      <c r="L102" s="17">
        <f>SUM(L103:L107)</f>
        <v>1900</v>
      </c>
      <c r="M102" s="100">
        <v>0</v>
      </c>
      <c r="N102" s="17">
        <f>L102*M102</f>
        <v>0</v>
      </c>
      <c r="O102" s="17">
        <f>L102-N102</f>
        <v>1900</v>
      </c>
      <c r="P102" s="18"/>
      <c r="Q102" s="17">
        <f>SUM(Q103:Q107)</f>
        <v>1900</v>
      </c>
      <c r="R102" s="100">
        <v>0</v>
      </c>
      <c r="S102" s="17">
        <f>Q102*R102</f>
        <v>0</v>
      </c>
      <c r="T102" s="17">
        <f>Q102-S102</f>
        <v>1900</v>
      </c>
      <c r="U102" s="14" t="s">
        <v>25</v>
      </c>
    </row>
    <row r="103" spans="2:21" s="14" customFormat="1" ht="15" x14ac:dyDescent="0.25">
      <c r="C103" s="16"/>
      <c r="D103" s="29" t="s">
        <v>35</v>
      </c>
      <c r="E103" s="74">
        <v>400</v>
      </c>
      <c r="F103" s="101"/>
      <c r="G103" s="4"/>
      <c r="H103" s="4"/>
      <c r="I103" s="4"/>
      <c r="J103" s="74"/>
      <c r="K103" s="4"/>
      <c r="L103" s="74">
        <v>400</v>
      </c>
      <c r="M103" s="101"/>
      <c r="N103" s="4"/>
      <c r="O103" s="4"/>
      <c r="P103" s="4"/>
      <c r="Q103" s="74">
        <v>400</v>
      </c>
      <c r="R103" s="101"/>
      <c r="S103" s="4"/>
      <c r="T103" s="4"/>
      <c r="U103" s="36" t="s">
        <v>7</v>
      </c>
    </row>
    <row r="104" spans="2:21" s="14" customFormat="1" ht="15" x14ac:dyDescent="0.25">
      <c r="C104" s="16"/>
      <c r="D104" s="29" t="s">
        <v>36</v>
      </c>
      <c r="E104" s="74">
        <v>700</v>
      </c>
      <c r="F104" s="101"/>
      <c r="G104" s="4"/>
      <c r="H104" s="4"/>
      <c r="I104" s="4"/>
      <c r="J104" s="74"/>
      <c r="K104" s="4"/>
      <c r="L104" s="74">
        <v>700</v>
      </c>
      <c r="M104" s="101"/>
      <c r="N104" s="4"/>
      <c r="O104" s="4"/>
      <c r="P104" s="4"/>
      <c r="Q104" s="74">
        <v>700</v>
      </c>
      <c r="R104" s="101"/>
      <c r="S104" s="4"/>
      <c r="T104" s="4"/>
      <c r="U104" s="36" t="s">
        <v>7</v>
      </c>
    </row>
    <row r="105" spans="2:21" s="14" customFormat="1" ht="15" x14ac:dyDescent="0.25">
      <c r="C105" s="16"/>
      <c r="D105" s="29" t="s">
        <v>37</v>
      </c>
      <c r="E105" s="74">
        <v>100</v>
      </c>
      <c r="F105" s="101"/>
      <c r="G105" s="4"/>
      <c r="H105" s="4"/>
      <c r="I105" s="4"/>
      <c r="J105" s="74"/>
      <c r="K105" s="4"/>
      <c r="L105" s="74">
        <v>100</v>
      </c>
      <c r="M105" s="101"/>
      <c r="N105" s="4"/>
      <c r="O105" s="4"/>
      <c r="P105" s="4"/>
      <c r="Q105" s="74">
        <v>120</v>
      </c>
      <c r="R105" s="101"/>
      <c r="S105" s="4"/>
      <c r="T105" s="4"/>
      <c r="U105" s="36" t="s">
        <v>7</v>
      </c>
    </row>
    <row r="106" spans="2:21" s="14" customFormat="1" ht="15" x14ac:dyDescent="0.25">
      <c r="C106" s="16"/>
      <c r="D106" s="29" t="s">
        <v>38</v>
      </c>
      <c r="E106" s="74">
        <v>100</v>
      </c>
      <c r="F106" s="101"/>
      <c r="G106" s="4"/>
      <c r="H106" s="4"/>
      <c r="I106" s="4"/>
      <c r="J106" s="74"/>
      <c r="K106" s="4"/>
      <c r="L106" s="74">
        <v>100</v>
      </c>
      <c r="M106" s="101"/>
      <c r="N106" s="4"/>
      <c r="O106" s="4"/>
      <c r="P106" s="4"/>
      <c r="Q106" s="74">
        <v>80</v>
      </c>
      <c r="R106" s="101"/>
      <c r="S106" s="4"/>
      <c r="T106" s="4"/>
      <c r="U106" s="36" t="s">
        <v>7</v>
      </c>
    </row>
    <row r="107" spans="2:21" s="14" customFormat="1" ht="15" x14ac:dyDescent="0.25">
      <c r="C107" s="16"/>
      <c r="D107" s="29" t="s">
        <v>39</v>
      </c>
      <c r="E107" s="75">
        <v>600</v>
      </c>
      <c r="F107" s="80"/>
      <c r="G107" s="21"/>
      <c r="H107" s="21"/>
      <c r="I107" s="21"/>
      <c r="J107" s="75"/>
      <c r="K107" s="21"/>
      <c r="L107" s="75">
        <v>600</v>
      </c>
      <c r="M107" s="80"/>
      <c r="N107" s="21"/>
      <c r="O107" s="21"/>
      <c r="P107" s="21"/>
      <c r="Q107" s="75">
        <v>600</v>
      </c>
      <c r="R107" s="80"/>
      <c r="S107" s="21"/>
      <c r="T107" s="21"/>
      <c r="U107" s="36" t="s">
        <v>7</v>
      </c>
    </row>
    <row r="108" spans="2:21" s="2" customFormat="1" ht="15.75" thickBot="1" x14ac:dyDescent="0.3">
      <c r="B108" s="2" t="s">
        <v>17</v>
      </c>
      <c r="E108" s="56">
        <f>E90+E96+E102</f>
        <v>14150</v>
      </c>
      <c r="F108" s="102">
        <f>IFERROR(G108/E108,"")</f>
        <v>0.71731448763250882</v>
      </c>
      <c r="G108" s="97">
        <f>G90+G96+G102</f>
        <v>10150</v>
      </c>
      <c r="H108" s="97">
        <f>H90+H96+H102</f>
        <v>4000</v>
      </c>
      <c r="I108" s="55"/>
      <c r="J108" s="56">
        <f>J90+J96+J102</f>
        <v>10000</v>
      </c>
      <c r="K108" s="55"/>
      <c r="L108" s="56">
        <f>L90+L96+L102</f>
        <v>24150</v>
      </c>
      <c r="M108" s="102">
        <f>IFERROR(N108/L108,"")</f>
        <v>0.75155279503105588</v>
      </c>
      <c r="N108" s="97">
        <f>N90+N96+N102</f>
        <v>18150</v>
      </c>
      <c r="O108" s="97">
        <f>O90+O96+O102</f>
        <v>6000</v>
      </c>
      <c r="P108" s="55"/>
      <c r="Q108" s="56">
        <f>Q90+Q96+Q102</f>
        <v>23150</v>
      </c>
      <c r="R108" s="102">
        <f>IFERROR(S108/Q108,"")</f>
        <v>0.74946004319654425</v>
      </c>
      <c r="S108" s="97">
        <f>S90+S96+S102</f>
        <v>17350</v>
      </c>
      <c r="T108" s="97">
        <f>T90+T96+T102</f>
        <v>5800</v>
      </c>
    </row>
    <row r="109" spans="2:21" s="3" customFormat="1" ht="15.75" thickTop="1" x14ac:dyDescent="0.25">
      <c r="E109" s="23"/>
      <c r="F109" s="101"/>
      <c r="G109" s="4"/>
      <c r="H109" s="4"/>
      <c r="I109" s="4"/>
      <c r="J109" s="23"/>
      <c r="K109" s="4"/>
      <c r="L109" s="23"/>
      <c r="M109" s="101"/>
      <c r="N109" s="4"/>
      <c r="O109" s="4"/>
      <c r="P109" s="4"/>
      <c r="Q109" s="23"/>
      <c r="R109" s="101"/>
      <c r="S109" s="4"/>
      <c r="T109" s="4"/>
    </row>
    <row r="110" spans="2:21" s="2" customFormat="1" ht="15.75" thickBot="1" x14ac:dyDescent="0.3">
      <c r="B110" s="2" t="s">
        <v>11</v>
      </c>
      <c r="E110" s="56">
        <f>E33+E60+E87+E108</f>
        <v>72650</v>
      </c>
      <c r="F110" s="102">
        <f>G110/E110</f>
        <v>0.29938059187887128</v>
      </c>
      <c r="G110" s="97">
        <f>G33+G108</f>
        <v>21750</v>
      </c>
      <c r="H110" s="97">
        <f>H33+H108</f>
        <v>50900</v>
      </c>
      <c r="I110" s="55"/>
      <c r="J110" s="56">
        <f>J33+J60+J87+J108</f>
        <v>23000</v>
      </c>
      <c r="K110" s="55"/>
      <c r="L110" s="56">
        <f>L33+L60+L87+L108</f>
        <v>96750</v>
      </c>
      <c r="M110" s="102">
        <f>N110/L110</f>
        <v>0.37286821705426354</v>
      </c>
      <c r="N110" s="97">
        <f>N33+N108</f>
        <v>36075</v>
      </c>
      <c r="O110" s="97">
        <f>O33+O108</f>
        <v>60675</v>
      </c>
      <c r="P110" s="55"/>
      <c r="Q110" s="56">
        <f>Q33+Q60+Q87+Q108</f>
        <v>97250</v>
      </c>
      <c r="R110" s="102">
        <f>S110/Q110</f>
        <v>0.38920308483290489</v>
      </c>
      <c r="S110" s="97">
        <f>S33+S108</f>
        <v>37850</v>
      </c>
      <c r="T110" s="97">
        <f>T33+T108</f>
        <v>59400</v>
      </c>
    </row>
    <row r="111" spans="2:21" s="2" customFormat="1" ht="15.75" thickTop="1" x14ac:dyDescent="0.25">
      <c r="C111" s="64" t="s">
        <v>9</v>
      </c>
      <c r="F111" s="103"/>
      <c r="M111" s="103"/>
      <c r="R111" s="103"/>
    </row>
    <row r="112" spans="2:21" s="2" customFormat="1" ht="15" x14ac:dyDescent="0.25">
      <c r="D112" s="125" t="s">
        <v>35</v>
      </c>
      <c r="E112" s="65">
        <f>E10+E16+E22+E28+E91+E97+E103</f>
        <v>11700</v>
      </c>
      <c r="F112" s="104"/>
      <c r="G112" s="70"/>
      <c r="H112" s="70"/>
      <c r="I112" s="70"/>
      <c r="J112" s="66">
        <f>J10+J16+J22+J28+J91+J97+J103</f>
        <v>13000</v>
      </c>
      <c r="K112" s="70"/>
      <c r="L112" s="66">
        <f>L10+L16+L22+L28+L91+L97+L103</f>
        <v>24700</v>
      </c>
      <c r="M112" s="104"/>
      <c r="N112" s="70"/>
      <c r="O112" s="70"/>
      <c r="P112" s="70"/>
      <c r="Q112" s="66">
        <f>Q10+Q16+Q22+Q28+Q91+Q97+Q103</f>
        <v>25253</v>
      </c>
      <c r="R112" s="104"/>
      <c r="S112" s="70"/>
      <c r="T112" s="89"/>
      <c r="U112" s="36" t="s">
        <v>10</v>
      </c>
    </row>
    <row r="113" spans="1:45" s="2" customFormat="1" ht="15" x14ac:dyDescent="0.25">
      <c r="D113" s="125" t="s">
        <v>36</v>
      </c>
      <c r="E113" s="67">
        <f>E11+E17+E23+E29+E92+E98+E104</f>
        <v>21050</v>
      </c>
      <c r="F113" s="105"/>
      <c r="G113" s="18"/>
      <c r="H113" s="18"/>
      <c r="I113" s="18"/>
      <c r="J113" s="63">
        <f>J11+J17+J23+J29+J92+J98+J104</f>
        <v>0</v>
      </c>
      <c r="K113" s="18"/>
      <c r="L113" s="63">
        <f>L11+L17+L23+L29+L92+L98+L104</f>
        <v>21550</v>
      </c>
      <c r="M113" s="105"/>
      <c r="N113" s="18"/>
      <c r="O113" s="18"/>
      <c r="P113" s="18"/>
      <c r="Q113" s="63">
        <f>Q11+Q17+Q23+Q29+Q92+Q98+Q104</f>
        <v>29050</v>
      </c>
      <c r="R113" s="105"/>
      <c r="S113" s="18"/>
      <c r="T113" s="90"/>
      <c r="U113" s="36" t="s">
        <v>10</v>
      </c>
    </row>
    <row r="114" spans="1:45" s="2" customFormat="1" ht="15" x14ac:dyDescent="0.25">
      <c r="D114" s="125" t="s">
        <v>37</v>
      </c>
      <c r="E114" s="67">
        <f>E12+E18+E24+E30+E93+E99+E105</f>
        <v>26200</v>
      </c>
      <c r="F114" s="105"/>
      <c r="G114" s="18"/>
      <c r="H114" s="18"/>
      <c r="I114" s="18"/>
      <c r="J114" s="63">
        <f>J12+J18+J24+J30+J93+J99+J105</f>
        <v>10000</v>
      </c>
      <c r="K114" s="18"/>
      <c r="L114" s="63">
        <f>L12+L18+L24+L30+L93+L99+L105</f>
        <v>35200</v>
      </c>
      <c r="M114" s="105"/>
      <c r="N114" s="18"/>
      <c r="O114" s="18"/>
      <c r="P114" s="18"/>
      <c r="Q114" s="63">
        <f>Q12+Q18+Q24+Q30+Q93+Q99+Q105</f>
        <v>30065</v>
      </c>
      <c r="R114" s="105"/>
      <c r="S114" s="18"/>
      <c r="T114" s="90"/>
      <c r="U114" s="36" t="s">
        <v>10</v>
      </c>
    </row>
    <row r="115" spans="1:45" s="2" customFormat="1" ht="15" x14ac:dyDescent="0.25">
      <c r="D115" s="125" t="s">
        <v>38</v>
      </c>
      <c r="E115" s="67">
        <f>E13+E19+E25+E31+E94+E100+E106</f>
        <v>5300</v>
      </c>
      <c r="F115" s="105"/>
      <c r="G115" s="18"/>
      <c r="H115" s="18"/>
      <c r="I115" s="18"/>
      <c r="J115" s="63">
        <f>J13+J19+J25+J31+J94+J100+J106</f>
        <v>0</v>
      </c>
      <c r="K115" s="18"/>
      <c r="L115" s="63">
        <f>L13+L19+L25+L31+L94+L100+L106</f>
        <v>7800</v>
      </c>
      <c r="M115" s="105"/>
      <c r="N115" s="18"/>
      <c r="O115" s="18"/>
      <c r="P115" s="18"/>
      <c r="Q115" s="63">
        <f>Q13+Q19+Q25+Q31+Q94+Q100+Q106</f>
        <v>5435</v>
      </c>
      <c r="R115" s="105"/>
      <c r="S115" s="18"/>
      <c r="T115" s="90"/>
      <c r="U115" s="36" t="s">
        <v>10</v>
      </c>
    </row>
    <row r="116" spans="1:45" ht="15" x14ac:dyDescent="0.25">
      <c r="D116" s="125" t="s">
        <v>39</v>
      </c>
      <c r="E116" s="68">
        <f>E14+E20+E26+E32+E95+E101+E107</f>
        <v>8400</v>
      </c>
      <c r="F116" s="106"/>
      <c r="G116" s="62"/>
      <c r="H116" s="62"/>
      <c r="I116" s="62"/>
      <c r="J116" s="69">
        <f>J14+J20+J26+J32+J95+J101+J107</f>
        <v>0</v>
      </c>
      <c r="K116" s="62"/>
      <c r="L116" s="69">
        <f>L14+L20+L26+L32+L95+L101+L107</f>
        <v>7500</v>
      </c>
      <c r="M116" s="106"/>
      <c r="N116" s="62"/>
      <c r="O116" s="62"/>
      <c r="P116" s="62"/>
      <c r="Q116" s="69">
        <f>Q14+Q20+Q26+Q32+Q95+Q101+Q107</f>
        <v>7447</v>
      </c>
      <c r="R116" s="106"/>
      <c r="S116" s="62"/>
      <c r="T116" s="91"/>
      <c r="U116" s="36" t="s">
        <v>10</v>
      </c>
    </row>
    <row r="117" spans="1:45" s="2" customFormat="1" ht="15" x14ac:dyDescent="0.25">
      <c r="E117" s="24"/>
      <c r="F117" s="107"/>
      <c r="G117" s="25"/>
      <c r="H117" s="25"/>
      <c r="I117" s="25"/>
      <c r="J117" s="24"/>
      <c r="K117" s="25"/>
      <c r="L117" s="24"/>
      <c r="M117" s="107"/>
      <c r="N117" s="25"/>
      <c r="O117" s="25"/>
      <c r="P117" s="25"/>
      <c r="Q117" s="24"/>
      <c r="R117" s="107"/>
      <c r="S117" s="25"/>
      <c r="T117" s="25"/>
    </row>
    <row r="118" spans="1:45" s="2" customFormat="1" ht="15" x14ac:dyDescent="0.25">
      <c r="B118" s="2" t="s">
        <v>19</v>
      </c>
      <c r="E118" s="20">
        <f>'Annex 3 Budget monitoring'!B24</f>
        <v>13000</v>
      </c>
      <c r="F118" s="100">
        <v>0.72</v>
      </c>
      <c r="G118" s="17">
        <f>E118*F118</f>
        <v>9360</v>
      </c>
      <c r="H118" s="17">
        <f>E118-G118</f>
        <v>3640</v>
      </c>
      <c r="I118" s="4"/>
      <c r="J118" s="24"/>
      <c r="K118" s="24"/>
      <c r="L118" s="20">
        <f>'Annex 3 Budget monitoring'!D24</f>
        <v>2000</v>
      </c>
      <c r="M118" s="100">
        <v>1</v>
      </c>
      <c r="N118" s="17">
        <f>L118*M118</f>
        <v>2000</v>
      </c>
      <c r="O118" s="17">
        <f>L118-N118</f>
        <v>0</v>
      </c>
      <c r="P118" s="24"/>
      <c r="Q118" s="24"/>
      <c r="R118" s="24"/>
      <c r="S118" s="24"/>
      <c r="T118" s="24"/>
      <c r="U118" s="14" t="s">
        <v>25</v>
      </c>
    </row>
    <row r="119" spans="1:45" s="2" customFormat="1" ht="15" x14ac:dyDescent="0.25">
      <c r="D119" s="26"/>
      <c r="E119" s="26"/>
      <c r="F119" s="108"/>
      <c r="G119" s="26"/>
      <c r="H119" s="26"/>
      <c r="I119" s="26"/>
      <c r="J119" s="26"/>
      <c r="K119" s="26"/>
      <c r="L119" s="26"/>
      <c r="M119" s="108"/>
      <c r="N119" s="26"/>
      <c r="O119" s="26"/>
      <c r="P119" s="26"/>
      <c r="Q119" s="26"/>
      <c r="R119" s="108"/>
      <c r="S119" s="26"/>
      <c r="T119" s="26"/>
    </row>
    <row r="120" spans="1:45" s="2" customFormat="1" ht="15.75" thickBot="1" x14ac:dyDescent="0.3">
      <c r="A120" s="2" t="s">
        <v>15</v>
      </c>
      <c r="E120" s="56">
        <f>E110+E118</f>
        <v>85650</v>
      </c>
      <c r="F120" s="102">
        <f>G120/E120</f>
        <v>0.36322241681260947</v>
      </c>
      <c r="G120" s="97">
        <f>G110+G118</f>
        <v>31110</v>
      </c>
      <c r="H120" s="97">
        <f>H110+H118</f>
        <v>54540</v>
      </c>
      <c r="I120" s="55"/>
      <c r="J120" s="56">
        <f>J110+J118</f>
        <v>23000</v>
      </c>
      <c r="K120" s="55"/>
      <c r="L120" s="56">
        <f t="shared" ref="L120" si="9">L110+L118</f>
        <v>98750</v>
      </c>
      <c r="M120" s="102">
        <f>N120/L120</f>
        <v>0.38556962025316455</v>
      </c>
      <c r="N120" s="97">
        <f>N110+N118</f>
        <v>38075</v>
      </c>
      <c r="O120" s="97">
        <f>O110+O118</f>
        <v>60675</v>
      </c>
      <c r="P120" s="55"/>
      <c r="Q120" s="56">
        <f t="shared" ref="Q120" si="10">Q110+Q118</f>
        <v>97250</v>
      </c>
      <c r="R120" s="102">
        <f>S120/Q120</f>
        <v>0.38920308483290489</v>
      </c>
      <c r="S120" s="97">
        <f>S110+S118</f>
        <v>37850</v>
      </c>
      <c r="T120" s="97">
        <f>T110+T118</f>
        <v>59400</v>
      </c>
    </row>
    <row r="121" spans="1:45" s="2" customFormat="1" ht="15.75" thickTop="1" x14ac:dyDescent="0.25">
      <c r="E121" s="22"/>
      <c r="F121" s="101"/>
      <c r="G121" s="4"/>
      <c r="H121" s="4"/>
      <c r="I121" s="4"/>
      <c r="J121" s="22"/>
      <c r="K121" s="4"/>
      <c r="L121" s="22"/>
      <c r="M121" s="101"/>
      <c r="N121" s="4"/>
      <c r="O121" s="4"/>
      <c r="P121" s="4"/>
      <c r="Q121" s="22"/>
      <c r="R121" s="101"/>
      <c r="S121" s="4"/>
      <c r="T121" s="4"/>
    </row>
    <row r="122" spans="1:45" s="3" customFormat="1" ht="15.75" x14ac:dyDescent="0.25">
      <c r="A122" s="84"/>
      <c r="B122" s="79"/>
      <c r="C122" s="79"/>
      <c r="D122" s="79"/>
      <c r="E122" s="85"/>
      <c r="F122" s="109"/>
      <c r="G122" s="79"/>
      <c r="H122" s="79"/>
      <c r="I122" s="79"/>
      <c r="J122" s="85"/>
      <c r="K122" s="79"/>
      <c r="L122" s="85"/>
      <c r="M122" s="109"/>
      <c r="N122" s="79"/>
      <c r="O122" s="79"/>
      <c r="P122" s="79"/>
      <c r="Q122" s="85"/>
      <c r="R122" s="109"/>
      <c r="S122" s="79"/>
      <c r="T122" s="79"/>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s="3" customFormat="1" ht="45.6" customHeight="1" x14ac:dyDescent="0.25">
      <c r="A123" s="267" t="s">
        <v>215</v>
      </c>
      <c r="B123" s="267"/>
      <c r="C123" s="267"/>
      <c r="D123" s="267"/>
      <c r="E123" s="267"/>
      <c r="F123" s="267"/>
      <c r="G123" s="267"/>
      <c r="H123" s="267"/>
      <c r="I123" s="267"/>
      <c r="J123" s="267"/>
      <c r="K123" s="267"/>
      <c r="L123" s="267"/>
      <c r="M123" s="267"/>
      <c r="N123" s="267"/>
      <c r="O123" s="267"/>
      <c r="P123" s="267"/>
      <c r="Q123" s="267"/>
      <c r="R123" s="267"/>
      <c r="S123" s="267"/>
      <c r="T123" s="267"/>
      <c r="U123" s="121"/>
    </row>
    <row r="124" spans="1:45" s="3" customFormat="1" ht="15" x14ac:dyDescent="0.25">
      <c r="E124" s="4"/>
      <c r="F124" s="52"/>
      <c r="J124" s="4"/>
      <c r="L124" s="4"/>
      <c r="M124" s="52"/>
      <c r="Q124" s="4"/>
      <c r="R124" s="52"/>
    </row>
    <row r="125" spans="1:45" s="3" customFormat="1" ht="15" x14ac:dyDescent="0.25">
      <c r="E125" s="7"/>
      <c r="F125" s="52"/>
      <c r="J125" s="7"/>
      <c r="L125" s="7"/>
      <c r="M125" s="52"/>
      <c r="Q125" s="7"/>
      <c r="R125" s="52"/>
    </row>
    <row r="126" spans="1:45" s="3" customFormat="1" ht="15" x14ac:dyDescent="0.25">
      <c r="E126" s="7"/>
      <c r="F126" s="51"/>
      <c r="G126" s="7"/>
      <c r="H126" s="7"/>
      <c r="I126" s="7"/>
      <c r="J126" s="7"/>
      <c r="K126" s="7"/>
      <c r="L126" s="7"/>
      <c r="M126" s="51"/>
      <c r="N126" s="7"/>
      <c r="O126" s="7"/>
      <c r="P126" s="7"/>
      <c r="Q126" s="7"/>
      <c r="R126" s="51"/>
      <c r="S126" s="7"/>
      <c r="T126" s="7"/>
    </row>
    <row r="127" spans="1:45" s="3" customFormat="1" ht="15" x14ac:dyDescent="0.25">
      <c r="E127" s="7"/>
      <c r="F127" s="52"/>
      <c r="J127" s="7"/>
      <c r="L127" s="7"/>
      <c r="M127" s="52"/>
      <c r="Q127" s="7"/>
      <c r="R127" s="52"/>
    </row>
    <row r="128" spans="1:45" s="3" customFormat="1" ht="15" x14ac:dyDescent="0.25">
      <c r="E128" s="7"/>
      <c r="F128" s="52"/>
      <c r="J128" s="7"/>
      <c r="L128" s="7"/>
      <c r="M128" s="52"/>
      <c r="Q128" s="7"/>
      <c r="R128" s="52"/>
    </row>
    <row r="129" spans="5:18" s="3" customFormat="1" ht="15" x14ac:dyDescent="0.25">
      <c r="E129" s="4"/>
      <c r="F129" s="52"/>
      <c r="J129" s="4"/>
      <c r="L129" s="4"/>
      <c r="M129" s="52"/>
      <c r="Q129" s="4"/>
      <c r="R129" s="52"/>
    </row>
    <row r="130" spans="5:18" s="3" customFormat="1" ht="15" x14ac:dyDescent="0.25">
      <c r="E130" s="4"/>
      <c r="F130" s="52"/>
      <c r="J130" s="4"/>
      <c r="L130" s="4"/>
      <c r="M130" s="52"/>
      <c r="Q130" s="4"/>
      <c r="R130" s="52"/>
    </row>
    <row r="132" spans="5:18" s="3" customFormat="1" ht="15" x14ac:dyDescent="0.25">
      <c r="E132" s="4"/>
      <c r="F132" s="52"/>
      <c r="J132" s="4"/>
      <c r="L132" s="4"/>
      <c r="M132" s="52"/>
      <c r="Q132" s="4"/>
      <c r="R132" s="52"/>
    </row>
    <row r="133" spans="5:18" s="3" customFormat="1" ht="15" x14ac:dyDescent="0.25">
      <c r="E133" s="4"/>
      <c r="F133" s="52"/>
      <c r="J133" s="4"/>
      <c r="L133" s="4"/>
      <c r="M133" s="52"/>
      <c r="Q133" s="4"/>
      <c r="R133" s="52"/>
    </row>
  </sheetData>
  <mergeCells count="3">
    <mergeCell ref="E6:R6"/>
    <mergeCell ref="A7:D7"/>
    <mergeCell ref="A123:T123"/>
  </mergeCells>
  <pageMargins left="0.74803149606299213" right="0.74803149606299213" top="0.98425196850393704" bottom="0.98425196850393704" header="0" footer="0"/>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32"/>
  <sheetViews>
    <sheetView showGridLines="0" showZeros="0" showWhiteSpace="0" zoomScale="88" zoomScaleNormal="100" zoomScaleSheetLayoutView="100" zoomScalePageLayoutView="75" workbookViewId="0">
      <pane ySplit="7" topLeftCell="A83" activePane="bottomLeft" state="frozen"/>
      <selection pane="bottomLeft" activeCell="W90" sqref="W90"/>
    </sheetView>
  </sheetViews>
  <sheetFormatPr defaultColWidth="9.140625" defaultRowHeight="12.75" x14ac:dyDescent="0.2"/>
  <cols>
    <col min="1" max="1" width="6" style="1" customWidth="1"/>
    <col min="2" max="2" width="4" style="1" customWidth="1"/>
    <col min="3" max="3" width="6.28515625" style="1" customWidth="1"/>
    <col min="4" max="4" width="51.7109375" style="1" customWidth="1"/>
    <col min="5" max="5" width="13.28515625" style="5" customWidth="1"/>
    <col min="6" max="6" width="5.7109375" style="1" customWidth="1"/>
    <col min="7" max="7" width="16" style="5" customWidth="1"/>
    <col min="8" max="8" width="6.140625" style="1" bestFit="1" customWidth="1"/>
    <col min="9" max="9" width="14" style="5" customWidth="1"/>
    <col min="10" max="10" width="5.85546875" style="1" customWidth="1"/>
    <col min="11" max="11" width="15.5703125" style="5" bestFit="1" customWidth="1"/>
    <col min="12" max="12" width="6.5703125" style="1" customWidth="1"/>
    <col min="13" max="13" width="8" style="1" bestFit="1" customWidth="1"/>
    <col min="14" max="14" width="4.5703125" style="1" bestFit="1" customWidth="1"/>
    <col min="15" max="15" width="8" style="1" bestFit="1" customWidth="1"/>
    <col min="16" max="16" width="4.5703125" style="1" bestFit="1" customWidth="1"/>
    <col min="17" max="17" width="8" style="1" bestFit="1" customWidth="1"/>
    <col min="18" max="18" width="4.5703125" style="1" bestFit="1" customWidth="1"/>
    <col min="19" max="19" width="8" style="1" bestFit="1" customWidth="1"/>
    <col min="20" max="20" width="5.28515625" style="1" customWidth="1"/>
    <col min="21" max="16384" width="9.140625" style="1"/>
  </cols>
  <sheetData>
    <row r="1" spans="1:13" ht="19.5" x14ac:dyDescent="0.3">
      <c r="A1" s="54" t="s">
        <v>93</v>
      </c>
      <c r="B1" s="10"/>
      <c r="C1" s="11"/>
      <c r="D1" s="11"/>
      <c r="E1" s="12"/>
      <c r="F1" s="11"/>
      <c r="G1" s="12"/>
    </row>
    <row r="2" spans="1:13" ht="19.5" x14ac:dyDescent="0.3">
      <c r="A2" s="54" t="s">
        <v>90</v>
      </c>
      <c r="B2" s="8"/>
      <c r="D2" s="3"/>
    </row>
    <row r="3" spans="1:13" ht="19.5" x14ac:dyDescent="0.3">
      <c r="A3" s="54" t="s">
        <v>12</v>
      </c>
      <c r="B3" s="8"/>
      <c r="D3" s="3"/>
    </row>
    <row r="4" spans="1:13" ht="19.5" x14ac:dyDescent="0.3">
      <c r="A4" s="54" t="s">
        <v>146</v>
      </c>
      <c r="B4" s="8"/>
      <c r="D4" s="3"/>
    </row>
    <row r="5" spans="1:13" s="3" customFormat="1" ht="15" x14ac:dyDescent="0.25">
      <c r="B5" s="13"/>
      <c r="C5" s="1"/>
      <c r="E5" s="71"/>
      <c r="F5" s="1"/>
      <c r="G5" s="5"/>
      <c r="H5" s="1"/>
      <c r="I5" s="5"/>
      <c r="J5" s="1"/>
      <c r="K5" s="5"/>
      <c r="L5" s="1"/>
    </row>
    <row r="6" spans="1:13" s="3" customFormat="1" ht="15" x14ac:dyDescent="0.25">
      <c r="A6" s="44"/>
      <c r="B6" s="44"/>
      <c r="C6" s="44"/>
      <c r="D6" s="44"/>
      <c r="E6" s="264"/>
      <c r="F6" s="264"/>
      <c r="G6" s="264"/>
      <c r="H6" s="264"/>
      <c r="I6" s="264"/>
      <c r="J6" s="264"/>
      <c r="K6" s="264"/>
      <c r="L6" s="264"/>
    </row>
    <row r="7" spans="1:13" s="3" customFormat="1" ht="60" x14ac:dyDescent="0.25">
      <c r="A7" s="265" t="s">
        <v>32</v>
      </c>
      <c r="B7" s="268"/>
      <c r="C7" s="268"/>
      <c r="D7" s="268"/>
      <c r="E7" s="149" t="s">
        <v>66</v>
      </c>
      <c r="F7" s="57" t="s">
        <v>0</v>
      </c>
      <c r="G7" s="149" t="s">
        <v>84</v>
      </c>
      <c r="H7" s="57" t="s">
        <v>0</v>
      </c>
      <c r="I7" s="149" t="s">
        <v>85</v>
      </c>
      <c r="J7" s="57" t="s">
        <v>0</v>
      </c>
      <c r="K7" s="149" t="s">
        <v>68</v>
      </c>
      <c r="L7" s="57" t="s">
        <v>0</v>
      </c>
    </row>
    <row r="8" spans="1:13" s="3" customFormat="1" ht="15" x14ac:dyDescent="0.25">
      <c r="A8" s="2"/>
      <c r="B8" s="2" t="s">
        <v>200</v>
      </c>
      <c r="C8" s="2"/>
      <c r="G8" s="52"/>
      <c r="H8" s="52"/>
      <c r="I8" s="52"/>
      <c r="J8" s="52"/>
      <c r="K8" s="52"/>
      <c r="L8" s="52"/>
    </row>
    <row r="9" spans="1:13" s="14" customFormat="1" ht="15" x14ac:dyDescent="0.25">
      <c r="C9" s="16" t="s">
        <v>56</v>
      </c>
      <c r="D9" s="16"/>
      <c r="E9" s="17">
        <f>SUM(E10:E14)</f>
        <v>19000</v>
      </c>
      <c r="F9" s="18">
        <f>E9/E33</f>
        <v>0.3247863247863248</v>
      </c>
      <c r="G9" s="17">
        <f>SUM(G10:G14)</f>
        <v>13000</v>
      </c>
      <c r="H9" s="18">
        <f>G9/G33</f>
        <v>1</v>
      </c>
      <c r="I9" s="17">
        <f>SUM(I10:I14)</f>
        <v>32000</v>
      </c>
      <c r="J9" s="18">
        <f>I9/I33</f>
        <v>0.44077134986225897</v>
      </c>
      <c r="K9" s="17">
        <f>SUM(K10:K14)</f>
        <v>35500</v>
      </c>
      <c r="L9" s="18">
        <f>K9/K33</f>
        <v>0.47908232118758437</v>
      </c>
    </row>
    <row r="10" spans="1:13" s="3" customFormat="1" ht="15" x14ac:dyDescent="0.25">
      <c r="C10" s="19"/>
      <c r="D10" s="19" t="s">
        <v>28</v>
      </c>
      <c r="E10" s="74">
        <v>1000</v>
      </c>
      <c r="F10" s="4"/>
      <c r="G10" s="74"/>
      <c r="H10" s="4"/>
      <c r="I10" s="74">
        <v>1000</v>
      </c>
      <c r="J10" s="4"/>
      <c r="K10" s="74">
        <v>2100</v>
      </c>
      <c r="L10" s="4"/>
      <c r="M10" s="36" t="s">
        <v>7</v>
      </c>
    </row>
    <row r="11" spans="1:13" s="3" customFormat="1" ht="15" x14ac:dyDescent="0.25">
      <c r="C11" s="19"/>
      <c r="D11" s="19" t="s">
        <v>49</v>
      </c>
      <c r="E11" s="74">
        <v>3000</v>
      </c>
      <c r="F11" s="4"/>
      <c r="G11" s="74"/>
      <c r="H11" s="4"/>
      <c r="I11" s="74">
        <v>4600</v>
      </c>
      <c r="J11" s="4"/>
      <c r="K11" s="74">
        <v>8200</v>
      </c>
      <c r="L11" s="4"/>
      <c r="M11" s="36" t="s">
        <v>7</v>
      </c>
    </row>
    <row r="12" spans="1:13" s="3" customFormat="1" ht="15" x14ac:dyDescent="0.25">
      <c r="C12" s="19"/>
      <c r="D12" s="19" t="s">
        <v>30</v>
      </c>
      <c r="E12" s="74">
        <v>10000</v>
      </c>
      <c r="F12" s="4"/>
      <c r="G12" s="74">
        <v>13000</v>
      </c>
      <c r="H12" s="4"/>
      <c r="I12" s="74">
        <v>18000</v>
      </c>
      <c r="J12" s="4"/>
      <c r="K12" s="74">
        <v>13900</v>
      </c>
      <c r="L12" s="4"/>
      <c r="M12" s="36" t="s">
        <v>7</v>
      </c>
    </row>
    <row r="13" spans="1:13" s="3" customFormat="1" ht="15" x14ac:dyDescent="0.25">
      <c r="C13" s="19"/>
      <c r="D13" s="19" t="s">
        <v>29</v>
      </c>
      <c r="E13" s="74">
        <v>2000</v>
      </c>
      <c r="F13" s="4"/>
      <c r="G13" s="74"/>
      <c r="H13" s="4"/>
      <c r="I13" s="74">
        <v>2400</v>
      </c>
      <c r="J13" s="4"/>
      <c r="K13" s="74">
        <v>2300</v>
      </c>
      <c r="L13" s="4"/>
      <c r="M13" s="36" t="s">
        <v>7</v>
      </c>
    </row>
    <row r="14" spans="1:13" s="3" customFormat="1" ht="15" x14ac:dyDescent="0.25">
      <c r="C14" s="19"/>
      <c r="D14" s="19" t="s">
        <v>50</v>
      </c>
      <c r="E14" s="74">
        <v>3000</v>
      </c>
      <c r="F14" s="4"/>
      <c r="G14" s="74"/>
      <c r="H14" s="4"/>
      <c r="I14" s="74">
        <v>6000</v>
      </c>
      <c r="J14" s="4"/>
      <c r="K14" s="74">
        <f t="shared" ref="K14" si="0">E14+G14+I14</f>
        <v>9000</v>
      </c>
      <c r="L14" s="4"/>
      <c r="M14" s="36" t="s">
        <v>7</v>
      </c>
    </row>
    <row r="15" spans="1:13" s="14" customFormat="1" ht="15" x14ac:dyDescent="0.25">
      <c r="C15" s="16" t="s">
        <v>57</v>
      </c>
      <c r="D15" s="16"/>
      <c r="E15" s="17">
        <f>SUM(E16:E20)</f>
        <v>17000</v>
      </c>
      <c r="F15" s="18">
        <f>E15/E33</f>
        <v>0.29059829059829062</v>
      </c>
      <c r="G15" s="17">
        <f>SUM(G16:G20)</f>
        <v>0</v>
      </c>
      <c r="H15" s="18">
        <f>G15/G33</f>
        <v>0</v>
      </c>
      <c r="I15" s="17">
        <f>SUM(I16:I20)</f>
        <v>18000</v>
      </c>
      <c r="J15" s="18">
        <f>I15/I33</f>
        <v>0.24793388429752067</v>
      </c>
      <c r="K15" s="17">
        <f>SUM(K16:K20)</f>
        <v>17000</v>
      </c>
      <c r="L15" s="18">
        <f>K15/K33</f>
        <v>0.22941970310391363</v>
      </c>
    </row>
    <row r="16" spans="1:13" s="3" customFormat="1" ht="15" x14ac:dyDescent="0.25">
      <c r="C16" s="19"/>
      <c r="D16" s="19" t="s">
        <v>28</v>
      </c>
      <c r="E16" s="74">
        <v>1000</v>
      </c>
      <c r="F16" s="4"/>
      <c r="G16" s="74"/>
      <c r="H16" s="4"/>
      <c r="I16" s="74">
        <v>1000</v>
      </c>
      <c r="J16" s="4"/>
      <c r="K16" s="74">
        <v>1000</v>
      </c>
      <c r="L16" s="4"/>
      <c r="M16" s="36" t="s">
        <v>7</v>
      </c>
    </row>
    <row r="17" spans="1:15" s="3" customFormat="1" ht="15" x14ac:dyDescent="0.25">
      <c r="C17" s="19"/>
      <c r="D17" s="19" t="s">
        <v>49</v>
      </c>
      <c r="E17" s="74">
        <v>4000</v>
      </c>
      <c r="F17" s="4"/>
      <c r="G17" s="74"/>
      <c r="H17" s="4"/>
      <c r="I17" s="74">
        <v>7000</v>
      </c>
      <c r="J17" s="4"/>
      <c r="K17" s="74">
        <v>4300</v>
      </c>
      <c r="L17" s="4"/>
      <c r="M17" s="36" t="s">
        <v>7</v>
      </c>
    </row>
    <row r="18" spans="1:15" s="3" customFormat="1" ht="15" x14ac:dyDescent="0.25">
      <c r="C18" s="19"/>
      <c r="D18" s="19" t="s">
        <v>30</v>
      </c>
      <c r="E18" s="74">
        <v>9000</v>
      </c>
      <c r="F18" s="4"/>
      <c r="G18" s="74"/>
      <c r="H18" s="4"/>
      <c r="I18" s="74">
        <v>7000</v>
      </c>
      <c r="J18" s="4"/>
      <c r="K18" s="74">
        <v>8700</v>
      </c>
      <c r="L18" s="4"/>
      <c r="M18" s="36" t="s">
        <v>7</v>
      </c>
    </row>
    <row r="19" spans="1:15" s="3" customFormat="1" ht="15" x14ac:dyDescent="0.25">
      <c r="C19" s="19"/>
      <c r="D19" s="19" t="s">
        <v>29</v>
      </c>
      <c r="E19" s="74">
        <v>1000</v>
      </c>
      <c r="F19" s="4"/>
      <c r="G19" s="74"/>
      <c r="H19" s="4"/>
      <c r="I19" s="74">
        <v>1000</v>
      </c>
      <c r="J19" s="4"/>
      <c r="K19" s="74">
        <v>1000</v>
      </c>
      <c r="L19" s="4"/>
      <c r="M19" s="36" t="s">
        <v>7</v>
      </c>
    </row>
    <row r="20" spans="1:15" s="3" customFormat="1" ht="15" x14ac:dyDescent="0.25">
      <c r="C20" s="19"/>
      <c r="D20" s="19" t="s">
        <v>50</v>
      </c>
      <c r="E20" s="74">
        <v>2000</v>
      </c>
      <c r="F20" s="4"/>
      <c r="G20" s="74"/>
      <c r="H20" s="4"/>
      <c r="I20" s="74">
        <v>2000</v>
      </c>
      <c r="J20" s="4"/>
      <c r="K20" s="74">
        <v>2000</v>
      </c>
      <c r="L20" s="4"/>
      <c r="M20" s="36" t="s">
        <v>7</v>
      </c>
    </row>
    <row r="21" spans="1:15" s="14" customFormat="1" ht="15" x14ac:dyDescent="0.25">
      <c r="C21" s="16" t="s">
        <v>58</v>
      </c>
      <c r="D21" s="16"/>
      <c r="E21" s="17">
        <f>SUM(E22:E26)</f>
        <v>17500</v>
      </c>
      <c r="F21" s="18">
        <f>E21/E33</f>
        <v>0.29914529914529914</v>
      </c>
      <c r="G21" s="17">
        <f>SUM(G22:G26)</f>
        <v>0</v>
      </c>
      <c r="H21" s="18">
        <f>G21/G33</f>
        <v>0</v>
      </c>
      <c r="I21" s="17">
        <f>SUM(I22:I26)</f>
        <v>18500</v>
      </c>
      <c r="J21" s="18">
        <f>I21/I33</f>
        <v>0.25482093663911848</v>
      </c>
      <c r="K21" s="17">
        <f>SUM(K22:K26)</f>
        <v>17500</v>
      </c>
      <c r="L21" s="18">
        <f>K21/K33</f>
        <v>0.23616734143049933</v>
      </c>
    </row>
    <row r="22" spans="1:15" s="3" customFormat="1" ht="15" x14ac:dyDescent="0.25">
      <c r="C22" s="19"/>
      <c r="D22" s="19" t="s">
        <v>28</v>
      </c>
      <c r="E22" s="74">
        <v>1000</v>
      </c>
      <c r="F22" s="4"/>
      <c r="G22" s="74"/>
      <c r="H22" s="4"/>
      <c r="I22" s="74">
        <v>1500</v>
      </c>
      <c r="J22" s="4"/>
      <c r="K22" s="74">
        <v>1800</v>
      </c>
      <c r="L22" s="4"/>
      <c r="M22" s="36" t="s">
        <v>7</v>
      </c>
    </row>
    <row r="23" spans="1:15" s="3" customFormat="1" ht="15" x14ac:dyDescent="0.25">
      <c r="C23" s="19"/>
      <c r="D23" s="19" t="s">
        <v>49</v>
      </c>
      <c r="E23" s="74">
        <v>4000</v>
      </c>
      <c r="F23" s="4"/>
      <c r="G23" s="74"/>
      <c r="H23" s="4"/>
      <c r="I23" s="74">
        <v>4500</v>
      </c>
      <c r="J23" s="4"/>
      <c r="K23" s="74">
        <v>2800</v>
      </c>
      <c r="L23" s="4"/>
      <c r="M23" s="36" t="s">
        <v>7</v>
      </c>
    </row>
    <row r="24" spans="1:15" s="3" customFormat="1" ht="15" x14ac:dyDescent="0.25">
      <c r="C24" s="19"/>
      <c r="D24" s="19" t="s">
        <v>30</v>
      </c>
      <c r="E24" s="74">
        <v>9500</v>
      </c>
      <c r="F24" s="4"/>
      <c r="G24" s="74"/>
      <c r="H24" s="4"/>
      <c r="I24" s="74">
        <v>9500</v>
      </c>
      <c r="J24" s="4"/>
      <c r="K24" s="74">
        <v>9500</v>
      </c>
      <c r="L24" s="4"/>
      <c r="M24" s="36" t="s">
        <v>7</v>
      </c>
    </row>
    <row r="25" spans="1:15" s="3" customFormat="1" ht="15" x14ac:dyDescent="0.25">
      <c r="C25" s="19"/>
      <c r="D25" s="19" t="s">
        <v>29</v>
      </c>
      <c r="E25" s="74">
        <v>500</v>
      </c>
      <c r="F25" s="4"/>
      <c r="G25" s="74"/>
      <c r="H25" s="4"/>
      <c r="I25" s="74">
        <v>500</v>
      </c>
      <c r="J25" s="4"/>
      <c r="K25" s="74">
        <v>1000</v>
      </c>
      <c r="L25" s="4"/>
      <c r="M25" s="36" t="s">
        <v>7</v>
      </c>
    </row>
    <row r="26" spans="1:15" s="3" customFormat="1" ht="15" x14ac:dyDescent="0.25">
      <c r="C26" s="19"/>
      <c r="D26" s="19" t="s">
        <v>50</v>
      </c>
      <c r="E26" s="74">
        <v>2500</v>
      </c>
      <c r="F26" s="4"/>
      <c r="G26" s="74"/>
      <c r="H26" s="4"/>
      <c r="I26" s="74">
        <v>2500</v>
      </c>
      <c r="J26" s="4"/>
      <c r="K26" s="74">
        <v>2400</v>
      </c>
      <c r="L26" s="4"/>
      <c r="M26" s="36" t="s">
        <v>7</v>
      </c>
    </row>
    <row r="27" spans="1:15" s="3" customFormat="1" ht="15" x14ac:dyDescent="0.25">
      <c r="A27" s="14"/>
      <c r="B27" s="14"/>
      <c r="C27" s="16" t="s">
        <v>175</v>
      </c>
      <c r="D27" s="16"/>
      <c r="E27" s="17">
        <f>SUM(E28:E32)</f>
        <v>5000</v>
      </c>
      <c r="F27" s="18">
        <f>E27/E33</f>
        <v>8.5470085470085472E-2</v>
      </c>
      <c r="G27" s="17">
        <f>SUM(G28:G32)</f>
        <v>0</v>
      </c>
      <c r="H27" s="18">
        <f>G27/G33</f>
        <v>0</v>
      </c>
      <c r="I27" s="17">
        <f>SUM(I28:I32)</f>
        <v>4100</v>
      </c>
      <c r="J27" s="18">
        <f>I27/I33</f>
        <v>5.647382920110193E-2</v>
      </c>
      <c r="K27" s="17">
        <f>SUM(K28:K32)</f>
        <v>4100</v>
      </c>
      <c r="L27" s="18">
        <f>K27/K33</f>
        <v>5.5330634278002701E-2</v>
      </c>
      <c r="M27" s="14"/>
      <c r="N27" s="14"/>
      <c r="O27" s="14"/>
    </row>
    <row r="28" spans="1:15" s="3" customFormat="1" ht="15" x14ac:dyDescent="0.25">
      <c r="C28" s="19"/>
      <c r="D28" s="19" t="s">
        <v>28</v>
      </c>
      <c r="E28" s="74">
        <v>0</v>
      </c>
      <c r="F28" s="4"/>
      <c r="G28" s="74">
        <v>0</v>
      </c>
      <c r="H28" s="4"/>
      <c r="I28" s="74">
        <v>0</v>
      </c>
      <c r="J28" s="4"/>
      <c r="K28" s="74">
        <v>0</v>
      </c>
      <c r="L28" s="4"/>
      <c r="M28" s="36" t="s">
        <v>7</v>
      </c>
    </row>
    <row r="29" spans="1:15" s="3" customFormat="1" ht="15" x14ac:dyDescent="0.25">
      <c r="C29" s="19"/>
      <c r="D29" s="19" t="s">
        <v>49</v>
      </c>
      <c r="E29" s="74">
        <v>3000</v>
      </c>
      <c r="F29" s="4"/>
      <c r="G29" s="74"/>
      <c r="H29" s="4"/>
      <c r="I29" s="74">
        <v>3000</v>
      </c>
      <c r="J29" s="4"/>
      <c r="K29" s="74">
        <v>3000</v>
      </c>
      <c r="L29" s="4"/>
      <c r="M29" s="36" t="s">
        <v>7</v>
      </c>
    </row>
    <row r="30" spans="1:15" s="3" customFormat="1" ht="15" x14ac:dyDescent="0.25">
      <c r="C30" s="19"/>
      <c r="D30" s="19" t="s">
        <v>30</v>
      </c>
      <c r="E30" s="74"/>
      <c r="F30" s="4"/>
      <c r="G30" s="74"/>
      <c r="H30" s="4"/>
      <c r="I30" s="74"/>
      <c r="J30" s="4"/>
      <c r="K30" s="74"/>
      <c r="L30" s="4"/>
      <c r="M30" s="36" t="s">
        <v>7</v>
      </c>
    </row>
    <row r="31" spans="1:15" s="3" customFormat="1" ht="15" x14ac:dyDescent="0.25">
      <c r="C31" s="19"/>
      <c r="D31" s="19" t="s">
        <v>29</v>
      </c>
      <c r="E31" s="74">
        <v>1000</v>
      </c>
      <c r="F31" s="4"/>
      <c r="G31" s="74"/>
      <c r="H31" s="4"/>
      <c r="I31" s="74">
        <v>100</v>
      </c>
      <c r="J31" s="4"/>
      <c r="K31" s="74">
        <v>100</v>
      </c>
      <c r="L31" s="4"/>
      <c r="M31" s="36" t="s">
        <v>7</v>
      </c>
    </row>
    <row r="32" spans="1:15" s="3" customFormat="1" ht="15" x14ac:dyDescent="0.25">
      <c r="C32" s="19"/>
      <c r="D32" s="19" t="s">
        <v>50</v>
      </c>
      <c r="E32" s="74">
        <v>1000</v>
      </c>
      <c r="F32" s="4"/>
      <c r="G32" s="74"/>
      <c r="H32" s="4"/>
      <c r="I32" s="74">
        <v>1000</v>
      </c>
      <c r="J32" s="4"/>
      <c r="K32" s="74">
        <v>1000</v>
      </c>
      <c r="L32" s="21"/>
      <c r="M32" s="36" t="s">
        <v>7</v>
      </c>
    </row>
    <row r="33" spans="1:15" s="2" customFormat="1" ht="15.75" thickBot="1" x14ac:dyDescent="0.3">
      <c r="B33" s="2" t="s">
        <v>205</v>
      </c>
      <c r="E33" s="56">
        <f>E9+E15+E21+E27</f>
        <v>58500</v>
      </c>
      <c r="F33" s="55">
        <f>E33/E33</f>
        <v>1</v>
      </c>
      <c r="G33" s="56">
        <f t="shared" ref="G33" si="1">G9+G15+G21+G27</f>
        <v>13000</v>
      </c>
      <c r="H33" s="55">
        <f>G33/G33</f>
        <v>1</v>
      </c>
      <c r="I33" s="56">
        <f t="shared" ref="I33" si="2">I9+I15+I21+I27</f>
        <v>72600</v>
      </c>
      <c r="J33" s="55">
        <f>I33/I33</f>
        <v>1</v>
      </c>
      <c r="K33" s="56">
        <f t="shared" ref="K33" si="3">K9+K15+K21+K27</f>
        <v>74100</v>
      </c>
      <c r="L33" s="55">
        <f>K33/K33</f>
        <v>1</v>
      </c>
    </row>
    <row r="34" spans="1:15" s="3" customFormat="1" ht="15.75" thickTop="1" x14ac:dyDescent="0.25">
      <c r="E34" s="22"/>
      <c r="F34" s="4"/>
      <c r="G34" s="22"/>
      <c r="H34" s="4"/>
      <c r="I34" s="22"/>
      <c r="J34" s="4"/>
      <c r="K34" s="22"/>
      <c r="L34" s="4"/>
    </row>
    <row r="35" spans="1:15" s="3" customFormat="1" ht="15" x14ac:dyDescent="0.25">
      <c r="A35" s="2"/>
      <c r="B35" s="2" t="s">
        <v>206</v>
      </c>
      <c r="C35" s="2"/>
      <c r="G35" s="52"/>
      <c r="H35" s="52"/>
      <c r="I35" s="52"/>
      <c r="J35" s="52"/>
      <c r="K35" s="52"/>
      <c r="L35" s="52"/>
    </row>
    <row r="36" spans="1:15" s="3" customFormat="1" ht="15" x14ac:dyDescent="0.25">
      <c r="A36" s="14"/>
      <c r="B36" s="14"/>
      <c r="C36" s="16" t="s">
        <v>56</v>
      </c>
      <c r="D36" s="16"/>
      <c r="E36" s="17">
        <f>SUM(E37:E41)</f>
        <v>0</v>
      </c>
      <c r="F36" s="18" t="e">
        <f>E36/E60</f>
        <v>#DIV/0!</v>
      </c>
      <c r="G36" s="17">
        <f>SUM(G37:G41)</f>
        <v>0</v>
      </c>
      <c r="H36" s="18" t="e">
        <f>G36/G60</f>
        <v>#DIV/0!</v>
      </c>
      <c r="I36" s="17">
        <f>SUM(I37:I41)</f>
        <v>0</v>
      </c>
      <c r="J36" s="18" t="e">
        <f>I36/I60</f>
        <v>#DIV/0!</v>
      </c>
      <c r="K36" s="17">
        <f>SUM(K37:K41)</f>
        <v>0</v>
      </c>
      <c r="L36" s="18" t="e">
        <f>K36/K60</f>
        <v>#DIV/0!</v>
      </c>
      <c r="M36" s="14"/>
      <c r="N36" s="14"/>
      <c r="O36" s="14"/>
    </row>
    <row r="37" spans="1:15" s="3" customFormat="1" ht="15" x14ac:dyDescent="0.25">
      <c r="C37" s="19"/>
      <c r="D37" s="19" t="s">
        <v>28</v>
      </c>
      <c r="E37" s="74"/>
      <c r="F37" s="4"/>
      <c r="G37" s="74"/>
      <c r="H37" s="4"/>
      <c r="I37" s="74"/>
      <c r="J37" s="4"/>
      <c r="K37" s="74"/>
      <c r="L37" s="4"/>
      <c r="M37" s="36" t="s">
        <v>7</v>
      </c>
    </row>
    <row r="38" spans="1:15" s="3" customFormat="1" ht="15" x14ac:dyDescent="0.25">
      <c r="C38" s="19"/>
      <c r="D38" s="19" t="s">
        <v>49</v>
      </c>
      <c r="E38" s="74"/>
      <c r="F38" s="4"/>
      <c r="G38" s="74"/>
      <c r="H38" s="4"/>
      <c r="I38" s="74"/>
      <c r="J38" s="4"/>
      <c r="K38" s="74"/>
      <c r="L38" s="4"/>
      <c r="M38" s="36" t="s">
        <v>7</v>
      </c>
    </row>
    <row r="39" spans="1:15" s="3" customFormat="1" ht="15" x14ac:dyDescent="0.25">
      <c r="C39" s="19"/>
      <c r="D39" s="19" t="s">
        <v>30</v>
      </c>
      <c r="E39" s="74"/>
      <c r="F39" s="4"/>
      <c r="G39" s="74"/>
      <c r="H39" s="4"/>
      <c r="I39" s="74"/>
      <c r="J39" s="4"/>
      <c r="K39" s="74"/>
      <c r="L39" s="4"/>
      <c r="M39" s="36" t="s">
        <v>7</v>
      </c>
    </row>
    <row r="40" spans="1:15" s="3" customFormat="1" ht="15" x14ac:dyDescent="0.25">
      <c r="C40" s="19"/>
      <c r="D40" s="19" t="s">
        <v>29</v>
      </c>
      <c r="E40" s="74"/>
      <c r="F40" s="4"/>
      <c r="G40" s="74"/>
      <c r="H40" s="4"/>
      <c r="I40" s="74"/>
      <c r="J40" s="4"/>
      <c r="K40" s="74"/>
      <c r="L40" s="4"/>
      <c r="M40" s="36" t="s">
        <v>7</v>
      </c>
    </row>
    <row r="41" spans="1:15" s="3" customFormat="1" ht="15" x14ac:dyDescent="0.25">
      <c r="C41" s="19"/>
      <c r="D41" s="19" t="s">
        <v>50</v>
      </c>
      <c r="E41" s="74"/>
      <c r="F41" s="4"/>
      <c r="G41" s="74"/>
      <c r="H41" s="4"/>
      <c r="I41" s="74"/>
      <c r="J41" s="4"/>
      <c r="K41" s="74"/>
      <c r="L41" s="4"/>
      <c r="M41" s="36" t="s">
        <v>7</v>
      </c>
    </row>
    <row r="42" spans="1:15" s="3" customFormat="1" ht="15" x14ac:dyDescent="0.25">
      <c r="A42" s="14"/>
      <c r="B42" s="14"/>
      <c r="C42" s="16" t="s">
        <v>57</v>
      </c>
      <c r="D42" s="16"/>
      <c r="E42" s="17">
        <f>SUM(E43:E47)</f>
        <v>0</v>
      </c>
      <c r="F42" s="18" t="e">
        <f>E42/E60</f>
        <v>#DIV/0!</v>
      </c>
      <c r="G42" s="17">
        <f>SUM(G43:G47)</f>
        <v>0</v>
      </c>
      <c r="H42" s="18" t="e">
        <f>G42/G60</f>
        <v>#DIV/0!</v>
      </c>
      <c r="I42" s="17">
        <f>SUM(I43:I47)</f>
        <v>0</v>
      </c>
      <c r="J42" s="18" t="e">
        <f>I42/I60</f>
        <v>#DIV/0!</v>
      </c>
      <c r="K42" s="17">
        <f>SUM(K43:K47)</f>
        <v>0</v>
      </c>
      <c r="L42" s="18" t="e">
        <f>K42/K60</f>
        <v>#DIV/0!</v>
      </c>
      <c r="M42" s="14"/>
      <c r="N42" s="14"/>
      <c r="O42" s="14"/>
    </row>
    <row r="43" spans="1:15" s="3" customFormat="1" ht="15" x14ac:dyDescent="0.25">
      <c r="C43" s="19"/>
      <c r="D43" s="19" t="s">
        <v>28</v>
      </c>
      <c r="E43" s="74"/>
      <c r="F43" s="4"/>
      <c r="G43" s="74"/>
      <c r="H43" s="4"/>
      <c r="I43" s="74"/>
      <c r="J43" s="4"/>
      <c r="K43" s="74"/>
      <c r="L43" s="4"/>
      <c r="M43" s="36" t="s">
        <v>7</v>
      </c>
    </row>
    <row r="44" spans="1:15" s="3" customFormat="1" ht="15" x14ac:dyDescent="0.25">
      <c r="C44" s="19"/>
      <c r="D44" s="19" t="s">
        <v>49</v>
      </c>
      <c r="E44" s="74"/>
      <c r="F44" s="4"/>
      <c r="G44" s="74"/>
      <c r="H44" s="4"/>
      <c r="I44" s="74"/>
      <c r="J44" s="4"/>
      <c r="K44" s="74"/>
      <c r="L44" s="4"/>
      <c r="M44" s="36" t="s">
        <v>7</v>
      </c>
    </row>
    <row r="45" spans="1:15" s="3" customFormat="1" ht="15" x14ac:dyDescent="0.25">
      <c r="C45" s="19"/>
      <c r="D45" s="19" t="s">
        <v>30</v>
      </c>
      <c r="E45" s="74"/>
      <c r="F45" s="4"/>
      <c r="G45" s="74"/>
      <c r="H45" s="4"/>
      <c r="I45" s="74"/>
      <c r="J45" s="4"/>
      <c r="K45" s="74"/>
      <c r="L45" s="4"/>
      <c r="M45" s="36" t="s">
        <v>7</v>
      </c>
    </row>
    <row r="46" spans="1:15" s="3" customFormat="1" ht="15" x14ac:dyDescent="0.25">
      <c r="C46" s="19"/>
      <c r="D46" s="19" t="s">
        <v>29</v>
      </c>
      <c r="E46" s="74"/>
      <c r="F46" s="4"/>
      <c r="G46" s="74"/>
      <c r="H46" s="4"/>
      <c r="I46" s="74"/>
      <c r="J46" s="4"/>
      <c r="K46" s="74"/>
      <c r="L46" s="4"/>
      <c r="M46" s="36" t="s">
        <v>7</v>
      </c>
    </row>
    <row r="47" spans="1:15" s="3" customFormat="1" ht="15" x14ac:dyDescent="0.25">
      <c r="C47" s="19"/>
      <c r="D47" s="19" t="s">
        <v>50</v>
      </c>
      <c r="E47" s="74"/>
      <c r="F47" s="4"/>
      <c r="G47" s="74"/>
      <c r="H47" s="4"/>
      <c r="I47" s="74"/>
      <c r="J47" s="4"/>
      <c r="K47" s="74"/>
      <c r="L47" s="4"/>
      <c r="M47" s="36" t="s">
        <v>7</v>
      </c>
    </row>
    <row r="48" spans="1:15" s="3" customFormat="1" ht="15" x14ac:dyDescent="0.25">
      <c r="A48" s="14"/>
      <c r="B48" s="14"/>
      <c r="C48" s="16" t="s">
        <v>58</v>
      </c>
      <c r="D48" s="16"/>
      <c r="E48" s="17">
        <f>SUM(E49:E53)</f>
        <v>0</v>
      </c>
      <c r="F48" s="18" t="e">
        <f>E48/E60</f>
        <v>#DIV/0!</v>
      </c>
      <c r="G48" s="17">
        <f>SUM(G49:G53)</f>
        <v>0</v>
      </c>
      <c r="H48" s="18" t="e">
        <f>G48/G60</f>
        <v>#DIV/0!</v>
      </c>
      <c r="I48" s="17">
        <f>SUM(I49:I53)</f>
        <v>0</v>
      </c>
      <c r="J48" s="18" t="e">
        <f>I48/I60</f>
        <v>#DIV/0!</v>
      </c>
      <c r="K48" s="17">
        <f>SUM(K49:K53)</f>
        <v>0</v>
      </c>
      <c r="L48" s="18" t="e">
        <f>K48/K60</f>
        <v>#DIV/0!</v>
      </c>
      <c r="M48" s="14"/>
      <c r="N48" s="14"/>
      <c r="O48" s="14"/>
    </row>
    <row r="49" spans="1:15" s="3" customFormat="1" ht="15" x14ac:dyDescent="0.25">
      <c r="C49" s="19"/>
      <c r="D49" s="19" t="s">
        <v>28</v>
      </c>
      <c r="E49" s="74"/>
      <c r="F49" s="4"/>
      <c r="G49" s="74"/>
      <c r="H49" s="4"/>
      <c r="I49" s="74"/>
      <c r="J49" s="4"/>
      <c r="K49" s="74"/>
      <c r="L49" s="4"/>
      <c r="M49" s="36" t="s">
        <v>7</v>
      </c>
    </row>
    <row r="50" spans="1:15" s="3" customFormat="1" ht="15" x14ac:dyDescent="0.25">
      <c r="C50" s="19"/>
      <c r="D50" s="19" t="s">
        <v>49</v>
      </c>
      <c r="E50" s="74"/>
      <c r="F50" s="4"/>
      <c r="G50" s="74"/>
      <c r="H50" s="4"/>
      <c r="I50" s="74"/>
      <c r="J50" s="4"/>
      <c r="K50" s="74"/>
      <c r="L50" s="4"/>
      <c r="M50" s="36" t="s">
        <v>7</v>
      </c>
    </row>
    <row r="51" spans="1:15" s="3" customFormat="1" ht="15" x14ac:dyDescent="0.25">
      <c r="C51" s="19"/>
      <c r="D51" s="19" t="s">
        <v>30</v>
      </c>
      <c r="E51" s="74"/>
      <c r="F51" s="4"/>
      <c r="G51" s="74"/>
      <c r="H51" s="4"/>
      <c r="I51" s="74"/>
      <c r="J51" s="4"/>
      <c r="K51" s="74"/>
      <c r="L51" s="4"/>
      <c r="M51" s="36" t="s">
        <v>7</v>
      </c>
    </row>
    <row r="52" spans="1:15" s="3" customFormat="1" ht="15" x14ac:dyDescent="0.25">
      <c r="C52" s="19"/>
      <c r="D52" s="19" t="s">
        <v>29</v>
      </c>
      <c r="E52" s="74"/>
      <c r="F52" s="4"/>
      <c r="G52" s="74"/>
      <c r="H52" s="4"/>
      <c r="I52" s="74"/>
      <c r="J52" s="4"/>
      <c r="K52" s="74"/>
      <c r="L52" s="4"/>
      <c r="M52" s="36" t="s">
        <v>7</v>
      </c>
    </row>
    <row r="53" spans="1:15" s="3" customFormat="1" ht="15" x14ac:dyDescent="0.25">
      <c r="C53" s="19"/>
      <c r="D53" s="19" t="s">
        <v>50</v>
      </c>
      <c r="E53" s="74"/>
      <c r="F53" s="4"/>
      <c r="G53" s="74"/>
      <c r="H53" s="4"/>
      <c r="I53" s="74"/>
      <c r="J53" s="4"/>
      <c r="K53" s="74"/>
      <c r="L53" s="4"/>
      <c r="M53" s="36" t="s">
        <v>7</v>
      </c>
    </row>
    <row r="54" spans="1:15" s="3" customFormat="1" ht="15" x14ac:dyDescent="0.25">
      <c r="A54" s="14"/>
      <c r="B54" s="14"/>
      <c r="C54" s="16" t="s">
        <v>177</v>
      </c>
      <c r="D54" s="16"/>
      <c r="E54" s="17">
        <f>SUM(E55:E59)</f>
        <v>0</v>
      </c>
      <c r="F54" s="18" t="e">
        <f>E54/E60</f>
        <v>#DIV/0!</v>
      </c>
      <c r="G54" s="17">
        <f>SUM(G55:G59)</f>
        <v>0</v>
      </c>
      <c r="H54" s="18" t="e">
        <f>G54/G60</f>
        <v>#DIV/0!</v>
      </c>
      <c r="I54" s="17">
        <f>SUM(I55:I59)</f>
        <v>0</v>
      </c>
      <c r="J54" s="18" t="e">
        <f>I54/I60</f>
        <v>#DIV/0!</v>
      </c>
      <c r="K54" s="17">
        <f>SUM(K55:K59)</f>
        <v>0</v>
      </c>
      <c r="L54" s="18" t="e">
        <f>K54/K60</f>
        <v>#DIV/0!</v>
      </c>
      <c r="M54" s="14"/>
      <c r="N54" s="14"/>
      <c r="O54" s="14"/>
    </row>
    <row r="55" spans="1:15" s="3" customFormat="1" ht="15" x14ac:dyDescent="0.25">
      <c r="C55" s="19"/>
      <c r="D55" s="19" t="s">
        <v>28</v>
      </c>
      <c r="E55" s="74"/>
      <c r="F55" s="4"/>
      <c r="G55" s="74"/>
      <c r="H55" s="4"/>
      <c r="I55" s="74"/>
      <c r="J55" s="4"/>
      <c r="K55" s="74"/>
      <c r="L55" s="4"/>
      <c r="M55" s="36" t="s">
        <v>7</v>
      </c>
    </row>
    <row r="56" spans="1:15" s="3" customFormat="1" ht="15" x14ac:dyDescent="0.25">
      <c r="C56" s="19"/>
      <c r="D56" s="19" t="s">
        <v>49</v>
      </c>
      <c r="E56" s="74"/>
      <c r="F56" s="4"/>
      <c r="G56" s="74"/>
      <c r="H56" s="4"/>
      <c r="I56" s="74"/>
      <c r="J56" s="4"/>
      <c r="K56" s="74"/>
      <c r="L56" s="4"/>
      <c r="M56" s="36" t="s">
        <v>7</v>
      </c>
    </row>
    <row r="57" spans="1:15" s="3" customFormat="1" ht="15" x14ac:dyDescent="0.25">
      <c r="C57" s="19"/>
      <c r="D57" s="19" t="s">
        <v>30</v>
      </c>
      <c r="E57" s="74"/>
      <c r="F57" s="4"/>
      <c r="G57" s="74"/>
      <c r="H57" s="4"/>
      <c r="I57" s="74"/>
      <c r="J57" s="4"/>
      <c r="K57" s="74"/>
      <c r="L57" s="4"/>
      <c r="M57" s="36" t="s">
        <v>7</v>
      </c>
    </row>
    <row r="58" spans="1:15" s="3" customFormat="1" ht="15" x14ac:dyDescent="0.25">
      <c r="C58" s="19"/>
      <c r="D58" s="19" t="s">
        <v>29</v>
      </c>
      <c r="E58" s="74"/>
      <c r="F58" s="4"/>
      <c r="G58" s="74"/>
      <c r="H58" s="4"/>
      <c r="I58" s="74"/>
      <c r="J58" s="4"/>
      <c r="K58" s="74"/>
      <c r="L58" s="4"/>
      <c r="M58" s="36" t="s">
        <v>7</v>
      </c>
    </row>
    <row r="59" spans="1:15" s="3" customFormat="1" ht="15" x14ac:dyDescent="0.25">
      <c r="C59" s="19"/>
      <c r="D59" s="19" t="s">
        <v>50</v>
      </c>
      <c r="E59" s="74"/>
      <c r="F59" s="4"/>
      <c r="G59" s="74"/>
      <c r="H59" s="4"/>
      <c r="I59" s="74"/>
      <c r="J59" s="4"/>
      <c r="K59" s="74"/>
      <c r="L59" s="21"/>
      <c r="M59" s="36" t="s">
        <v>7</v>
      </c>
    </row>
    <row r="60" spans="1:15" s="3" customFormat="1" ht="15.75" thickBot="1" x14ac:dyDescent="0.3">
      <c r="A60" s="2"/>
      <c r="B60" s="2" t="s">
        <v>207</v>
      </c>
      <c r="C60" s="2"/>
      <c r="D60" s="2"/>
      <c r="E60" s="56">
        <f>E36+E42+E48+E54</f>
        <v>0</v>
      </c>
      <c r="F60" s="55" t="e">
        <f>E60/E60</f>
        <v>#DIV/0!</v>
      </c>
      <c r="G60" s="56">
        <f t="shared" ref="G60" si="4">G36+G42+G48+G54</f>
        <v>0</v>
      </c>
      <c r="H60" s="55" t="e">
        <f>G60/G60</f>
        <v>#DIV/0!</v>
      </c>
      <c r="I60" s="56">
        <f t="shared" ref="I60" si="5">I36+I42+I48+I54</f>
        <v>0</v>
      </c>
      <c r="J60" s="55" t="e">
        <f>I60/I60</f>
        <v>#DIV/0!</v>
      </c>
      <c r="K60" s="56">
        <f t="shared" ref="K60" si="6">K36+K42+K48+K54</f>
        <v>0</v>
      </c>
      <c r="L60" s="55" t="e">
        <f>K60/K60</f>
        <v>#DIV/0!</v>
      </c>
      <c r="M60" s="2"/>
      <c r="N60" s="2"/>
      <c r="O60" s="2"/>
    </row>
    <row r="61" spans="1:15" s="3" customFormat="1" ht="15.75" thickTop="1" x14ac:dyDescent="0.25">
      <c r="E61" s="22"/>
      <c r="F61" s="4"/>
      <c r="G61" s="22"/>
      <c r="H61" s="4"/>
      <c r="I61" s="22"/>
      <c r="J61" s="4"/>
      <c r="K61" s="22"/>
      <c r="L61" s="4"/>
    </row>
    <row r="62" spans="1:15" s="3" customFormat="1" ht="15" x14ac:dyDescent="0.25">
      <c r="A62" s="2"/>
      <c r="B62" s="2" t="s">
        <v>208</v>
      </c>
      <c r="C62" s="2"/>
      <c r="G62" s="52"/>
      <c r="H62" s="52"/>
      <c r="I62" s="52"/>
      <c r="J62" s="52"/>
      <c r="K62" s="52"/>
      <c r="L62" s="52"/>
    </row>
    <row r="63" spans="1:15" s="3" customFormat="1" ht="15" x14ac:dyDescent="0.25">
      <c r="A63" s="14"/>
      <c r="B63" s="14"/>
      <c r="C63" s="16" t="s">
        <v>56</v>
      </c>
      <c r="D63" s="16"/>
      <c r="E63" s="17">
        <f>SUM(E64:E68)</f>
        <v>0</v>
      </c>
      <c r="F63" s="18" t="e">
        <f>E63/E87</f>
        <v>#DIV/0!</v>
      </c>
      <c r="G63" s="17">
        <f>SUM(G64:G68)</f>
        <v>0</v>
      </c>
      <c r="H63" s="18" t="e">
        <f>G63/G87</f>
        <v>#DIV/0!</v>
      </c>
      <c r="I63" s="17">
        <f>SUM(I64:I68)</f>
        <v>0</v>
      </c>
      <c r="J63" s="18" t="e">
        <f>I63/I87</f>
        <v>#DIV/0!</v>
      </c>
      <c r="K63" s="17">
        <f>SUM(K64:K68)</f>
        <v>0</v>
      </c>
      <c r="L63" s="18" t="e">
        <f>K63/K87</f>
        <v>#DIV/0!</v>
      </c>
      <c r="M63" s="14"/>
      <c r="N63" s="14"/>
      <c r="O63" s="14"/>
    </row>
    <row r="64" spans="1:15" s="3" customFormat="1" ht="15" x14ac:dyDescent="0.25">
      <c r="C64" s="19"/>
      <c r="D64" s="19" t="s">
        <v>28</v>
      </c>
      <c r="E64" s="74"/>
      <c r="F64" s="4"/>
      <c r="G64" s="74"/>
      <c r="H64" s="4"/>
      <c r="I64" s="74"/>
      <c r="J64" s="4"/>
      <c r="K64" s="74"/>
      <c r="L64" s="4"/>
      <c r="M64" s="36" t="s">
        <v>7</v>
      </c>
    </row>
    <row r="65" spans="1:15" s="3" customFormat="1" ht="15" x14ac:dyDescent="0.25">
      <c r="C65" s="19"/>
      <c r="D65" s="19" t="s">
        <v>49</v>
      </c>
      <c r="E65" s="74"/>
      <c r="F65" s="4"/>
      <c r="G65" s="74"/>
      <c r="H65" s="4"/>
      <c r="I65" s="74"/>
      <c r="J65" s="4"/>
      <c r="K65" s="74"/>
      <c r="L65" s="4"/>
      <c r="M65" s="36" t="s">
        <v>7</v>
      </c>
    </row>
    <row r="66" spans="1:15" s="3" customFormat="1" ht="15" x14ac:dyDescent="0.25">
      <c r="C66" s="19"/>
      <c r="D66" s="19" t="s">
        <v>30</v>
      </c>
      <c r="E66" s="74"/>
      <c r="F66" s="4"/>
      <c r="G66" s="74"/>
      <c r="H66" s="4"/>
      <c r="I66" s="74"/>
      <c r="J66" s="4"/>
      <c r="K66" s="74"/>
      <c r="L66" s="4"/>
      <c r="M66" s="36" t="s">
        <v>7</v>
      </c>
    </row>
    <row r="67" spans="1:15" s="3" customFormat="1" ht="15" x14ac:dyDescent="0.25">
      <c r="C67" s="19"/>
      <c r="D67" s="19" t="s">
        <v>29</v>
      </c>
      <c r="E67" s="74"/>
      <c r="F67" s="4"/>
      <c r="G67" s="74"/>
      <c r="H67" s="4"/>
      <c r="I67" s="74"/>
      <c r="J67" s="4"/>
      <c r="K67" s="74"/>
      <c r="L67" s="4"/>
      <c r="M67" s="36" t="s">
        <v>7</v>
      </c>
    </row>
    <row r="68" spans="1:15" s="3" customFormat="1" ht="15" x14ac:dyDescent="0.25">
      <c r="C68" s="19"/>
      <c r="D68" s="19" t="s">
        <v>50</v>
      </c>
      <c r="E68" s="74"/>
      <c r="F68" s="4"/>
      <c r="G68" s="74"/>
      <c r="H68" s="4"/>
      <c r="I68" s="74"/>
      <c r="J68" s="4"/>
      <c r="K68" s="74"/>
      <c r="L68" s="4"/>
      <c r="M68" s="36" t="s">
        <v>7</v>
      </c>
    </row>
    <row r="69" spans="1:15" s="3" customFormat="1" ht="15" x14ac:dyDescent="0.25">
      <c r="A69" s="14"/>
      <c r="B69" s="14"/>
      <c r="C69" s="16" t="s">
        <v>57</v>
      </c>
      <c r="D69" s="16"/>
      <c r="E69" s="17">
        <f>SUM(E70:E74)</f>
        <v>0</v>
      </c>
      <c r="F69" s="18" t="e">
        <f>E69/E87</f>
        <v>#DIV/0!</v>
      </c>
      <c r="G69" s="17">
        <f>SUM(G70:G74)</f>
        <v>0</v>
      </c>
      <c r="H69" s="18" t="e">
        <f>G69/G87</f>
        <v>#DIV/0!</v>
      </c>
      <c r="I69" s="17">
        <f>SUM(I70:I74)</f>
        <v>0</v>
      </c>
      <c r="J69" s="18" t="e">
        <f>I69/I87</f>
        <v>#DIV/0!</v>
      </c>
      <c r="K69" s="17">
        <f>SUM(K70:K74)</f>
        <v>0</v>
      </c>
      <c r="L69" s="18" t="e">
        <f>K69/K87</f>
        <v>#DIV/0!</v>
      </c>
      <c r="M69" s="14"/>
      <c r="N69" s="14"/>
      <c r="O69" s="14"/>
    </row>
    <row r="70" spans="1:15" s="3" customFormat="1" ht="15" x14ac:dyDescent="0.25">
      <c r="C70" s="19"/>
      <c r="D70" s="19" t="s">
        <v>28</v>
      </c>
      <c r="E70" s="74"/>
      <c r="F70" s="4"/>
      <c r="G70" s="74"/>
      <c r="H70" s="4"/>
      <c r="I70" s="74"/>
      <c r="J70" s="4"/>
      <c r="K70" s="74"/>
      <c r="L70" s="4"/>
      <c r="M70" s="36" t="s">
        <v>7</v>
      </c>
    </row>
    <row r="71" spans="1:15" s="3" customFormat="1" ht="15" x14ac:dyDescent="0.25">
      <c r="C71" s="19"/>
      <c r="D71" s="19" t="s">
        <v>49</v>
      </c>
      <c r="E71" s="74"/>
      <c r="F71" s="4"/>
      <c r="G71" s="74"/>
      <c r="H71" s="4"/>
      <c r="I71" s="74"/>
      <c r="J71" s="4"/>
      <c r="K71" s="74"/>
      <c r="L71" s="4"/>
      <c r="M71" s="36" t="s">
        <v>7</v>
      </c>
    </row>
    <row r="72" spans="1:15" s="3" customFormat="1" ht="15" x14ac:dyDescent="0.25">
      <c r="C72" s="19"/>
      <c r="D72" s="19" t="s">
        <v>30</v>
      </c>
      <c r="E72" s="74"/>
      <c r="F72" s="4"/>
      <c r="G72" s="74"/>
      <c r="H72" s="4"/>
      <c r="I72" s="74"/>
      <c r="J72" s="4"/>
      <c r="K72" s="74"/>
      <c r="L72" s="4"/>
      <c r="M72" s="36" t="s">
        <v>7</v>
      </c>
    </row>
    <row r="73" spans="1:15" s="3" customFormat="1" ht="15" x14ac:dyDescent="0.25">
      <c r="C73" s="19"/>
      <c r="D73" s="19" t="s">
        <v>29</v>
      </c>
      <c r="E73" s="74"/>
      <c r="F73" s="4"/>
      <c r="G73" s="74"/>
      <c r="H73" s="4"/>
      <c r="I73" s="74"/>
      <c r="J73" s="4"/>
      <c r="K73" s="74"/>
      <c r="L73" s="4"/>
      <c r="M73" s="36" t="s">
        <v>7</v>
      </c>
    </row>
    <row r="74" spans="1:15" s="3" customFormat="1" ht="15" x14ac:dyDescent="0.25">
      <c r="C74" s="19"/>
      <c r="D74" s="19" t="s">
        <v>50</v>
      </c>
      <c r="E74" s="74"/>
      <c r="F74" s="4"/>
      <c r="G74" s="74"/>
      <c r="H74" s="4"/>
      <c r="I74" s="74"/>
      <c r="J74" s="4"/>
      <c r="K74" s="74"/>
      <c r="L74" s="4"/>
      <c r="M74" s="36" t="s">
        <v>7</v>
      </c>
    </row>
    <row r="75" spans="1:15" s="3" customFormat="1" ht="15" x14ac:dyDescent="0.25">
      <c r="A75" s="14"/>
      <c r="B75" s="14"/>
      <c r="C75" s="16" t="s">
        <v>58</v>
      </c>
      <c r="D75" s="16"/>
      <c r="E75" s="17">
        <f>SUM(E76:E80)</f>
        <v>0</v>
      </c>
      <c r="F75" s="18" t="e">
        <f>E75/E87</f>
        <v>#DIV/0!</v>
      </c>
      <c r="G75" s="17">
        <f>SUM(G76:G80)</f>
        <v>0</v>
      </c>
      <c r="H75" s="18" t="e">
        <f>G75/G87</f>
        <v>#DIV/0!</v>
      </c>
      <c r="I75" s="17">
        <f>SUM(I76:I80)</f>
        <v>0</v>
      </c>
      <c r="J75" s="18" t="e">
        <f>I75/I87</f>
        <v>#DIV/0!</v>
      </c>
      <c r="K75" s="17">
        <f>SUM(K76:K80)</f>
        <v>0</v>
      </c>
      <c r="L75" s="18" t="e">
        <f>K75/K87</f>
        <v>#DIV/0!</v>
      </c>
      <c r="M75" s="14"/>
      <c r="N75" s="14"/>
      <c r="O75" s="14"/>
    </row>
    <row r="76" spans="1:15" s="3" customFormat="1" ht="15" x14ac:dyDescent="0.25">
      <c r="C76" s="19"/>
      <c r="D76" s="19" t="s">
        <v>28</v>
      </c>
      <c r="E76" s="74"/>
      <c r="F76" s="4"/>
      <c r="G76" s="74"/>
      <c r="H76" s="4"/>
      <c r="I76" s="74"/>
      <c r="J76" s="4"/>
      <c r="K76" s="74"/>
      <c r="L76" s="4"/>
      <c r="M76" s="36" t="s">
        <v>7</v>
      </c>
    </row>
    <row r="77" spans="1:15" s="3" customFormat="1" ht="15" x14ac:dyDescent="0.25">
      <c r="C77" s="19"/>
      <c r="D77" s="19" t="s">
        <v>49</v>
      </c>
      <c r="E77" s="74"/>
      <c r="F77" s="4"/>
      <c r="G77" s="74"/>
      <c r="H77" s="4"/>
      <c r="I77" s="74"/>
      <c r="J77" s="4"/>
      <c r="K77" s="74"/>
      <c r="L77" s="4"/>
      <c r="M77" s="36" t="s">
        <v>7</v>
      </c>
    </row>
    <row r="78" spans="1:15" s="3" customFormat="1" ht="15" x14ac:dyDescent="0.25">
      <c r="C78" s="19"/>
      <c r="D78" s="19" t="s">
        <v>30</v>
      </c>
      <c r="E78" s="74"/>
      <c r="F78" s="4"/>
      <c r="G78" s="74"/>
      <c r="H78" s="4"/>
      <c r="I78" s="74"/>
      <c r="J78" s="4"/>
      <c r="K78" s="74"/>
      <c r="L78" s="4"/>
      <c r="M78" s="36" t="s">
        <v>7</v>
      </c>
    </row>
    <row r="79" spans="1:15" s="3" customFormat="1" ht="15" x14ac:dyDescent="0.25">
      <c r="C79" s="19"/>
      <c r="D79" s="19" t="s">
        <v>29</v>
      </c>
      <c r="E79" s="74"/>
      <c r="F79" s="4"/>
      <c r="G79" s="74"/>
      <c r="H79" s="4"/>
      <c r="I79" s="74"/>
      <c r="J79" s="4"/>
      <c r="K79" s="74"/>
      <c r="L79" s="4"/>
      <c r="M79" s="36" t="s">
        <v>7</v>
      </c>
    </row>
    <row r="80" spans="1:15" s="3" customFormat="1" ht="15" x14ac:dyDescent="0.25">
      <c r="C80" s="19"/>
      <c r="D80" s="19" t="s">
        <v>50</v>
      </c>
      <c r="E80" s="74"/>
      <c r="F80" s="4"/>
      <c r="G80" s="74"/>
      <c r="H80" s="4"/>
      <c r="I80" s="74"/>
      <c r="J80" s="4"/>
      <c r="K80" s="74"/>
      <c r="L80" s="4"/>
      <c r="M80" s="36" t="s">
        <v>7</v>
      </c>
    </row>
    <row r="81" spans="1:15" s="3" customFormat="1" ht="15" x14ac:dyDescent="0.25">
      <c r="A81" s="14"/>
      <c r="B81" s="14"/>
      <c r="C81" s="16" t="s">
        <v>176</v>
      </c>
      <c r="D81" s="16"/>
      <c r="E81" s="17">
        <f>SUM(E82:E86)</f>
        <v>0</v>
      </c>
      <c r="F81" s="18" t="e">
        <f>E81/E87</f>
        <v>#DIV/0!</v>
      </c>
      <c r="G81" s="17">
        <f>SUM(G82:G86)</f>
        <v>0</v>
      </c>
      <c r="H81" s="18" t="e">
        <f>G81/G87</f>
        <v>#DIV/0!</v>
      </c>
      <c r="I81" s="17">
        <f>SUM(I82:I86)</f>
        <v>0</v>
      </c>
      <c r="J81" s="18" t="e">
        <f>I81/I87</f>
        <v>#DIV/0!</v>
      </c>
      <c r="K81" s="17">
        <f>SUM(K82:K86)</f>
        <v>0</v>
      </c>
      <c r="L81" s="18" t="e">
        <f>K81/K87</f>
        <v>#DIV/0!</v>
      </c>
      <c r="M81" s="14"/>
      <c r="N81" s="14"/>
      <c r="O81" s="14"/>
    </row>
    <row r="82" spans="1:15" s="3" customFormat="1" ht="15" x14ac:dyDescent="0.25">
      <c r="C82" s="19"/>
      <c r="D82" s="19" t="s">
        <v>28</v>
      </c>
      <c r="E82" s="74"/>
      <c r="F82" s="4"/>
      <c r="G82" s="74"/>
      <c r="H82" s="4"/>
      <c r="I82" s="74"/>
      <c r="J82" s="4"/>
      <c r="K82" s="74"/>
      <c r="L82" s="4"/>
      <c r="M82" s="36" t="s">
        <v>7</v>
      </c>
    </row>
    <row r="83" spans="1:15" s="3" customFormat="1" ht="15" x14ac:dyDescent="0.25">
      <c r="C83" s="19"/>
      <c r="D83" s="19" t="s">
        <v>49</v>
      </c>
      <c r="E83" s="74"/>
      <c r="F83" s="4"/>
      <c r="G83" s="74"/>
      <c r="H83" s="4"/>
      <c r="I83" s="74"/>
      <c r="J83" s="4"/>
      <c r="K83" s="74"/>
      <c r="L83" s="4"/>
      <c r="M83" s="36" t="s">
        <v>7</v>
      </c>
    </row>
    <row r="84" spans="1:15" s="3" customFormat="1" ht="15" x14ac:dyDescent="0.25">
      <c r="C84" s="19"/>
      <c r="D84" s="19" t="s">
        <v>30</v>
      </c>
      <c r="E84" s="74"/>
      <c r="F84" s="4"/>
      <c r="G84" s="74"/>
      <c r="H84" s="4"/>
      <c r="I84" s="74"/>
      <c r="J84" s="4"/>
      <c r="K84" s="74"/>
      <c r="L84" s="4"/>
      <c r="M84" s="36" t="s">
        <v>7</v>
      </c>
    </row>
    <row r="85" spans="1:15" s="3" customFormat="1" ht="15" x14ac:dyDescent="0.25">
      <c r="C85" s="19"/>
      <c r="D85" s="19" t="s">
        <v>29</v>
      </c>
      <c r="E85" s="74"/>
      <c r="F85" s="4"/>
      <c r="G85" s="74"/>
      <c r="H85" s="4"/>
      <c r="I85" s="74"/>
      <c r="J85" s="4"/>
      <c r="K85" s="74"/>
      <c r="L85" s="4"/>
      <c r="M85" s="36" t="s">
        <v>7</v>
      </c>
    </row>
    <row r="86" spans="1:15" s="3" customFormat="1" ht="15" x14ac:dyDescent="0.25">
      <c r="C86" s="19"/>
      <c r="D86" s="19" t="s">
        <v>50</v>
      </c>
      <c r="E86" s="74"/>
      <c r="F86" s="4"/>
      <c r="G86" s="74"/>
      <c r="H86" s="4"/>
      <c r="I86" s="74"/>
      <c r="J86" s="4"/>
      <c r="K86" s="74"/>
      <c r="L86" s="21"/>
      <c r="M86" s="36" t="s">
        <v>7</v>
      </c>
    </row>
    <row r="87" spans="1:15" s="3" customFormat="1" ht="15.75" thickBot="1" x14ac:dyDescent="0.3">
      <c r="A87" s="2"/>
      <c r="B87" s="2" t="s">
        <v>214</v>
      </c>
      <c r="C87" s="2"/>
      <c r="D87" s="2"/>
      <c r="E87" s="56">
        <f>E63+E69+E75+E81</f>
        <v>0</v>
      </c>
      <c r="F87" s="55" t="e">
        <f>E87/E87</f>
        <v>#DIV/0!</v>
      </c>
      <c r="G87" s="56">
        <f t="shared" ref="G87" si="7">G63+G69+G75+G81</f>
        <v>0</v>
      </c>
      <c r="H87" s="55" t="e">
        <f>G87/G87</f>
        <v>#DIV/0!</v>
      </c>
      <c r="I87" s="56">
        <f t="shared" ref="I87" si="8">I63+I69+I75+I81</f>
        <v>0</v>
      </c>
      <c r="J87" s="55" t="e">
        <f>I87/I87</f>
        <v>#DIV/0!</v>
      </c>
      <c r="K87" s="56">
        <f t="shared" ref="K87" si="9">K63+K69+K75+K81</f>
        <v>0</v>
      </c>
      <c r="L87" s="55" t="e">
        <f>K87/K87</f>
        <v>#DIV/0!</v>
      </c>
      <c r="M87" s="2"/>
      <c r="N87" s="2"/>
      <c r="O87" s="2"/>
    </row>
    <row r="88" spans="1:15" s="3" customFormat="1" ht="15.75" thickTop="1" x14ac:dyDescent="0.25">
      <c r="E88" s="22"/>
      <c r="F88" s="4"/>
      <c r="G88" s="22"/>
      <c r="H88" s="4"/>
      <c r="I88" s="22"/>
      <c r="J88" s="4"/>
      <c r="K88" s="22"/>
      <c r="L88" s="4"/>
    </row>
    <row r="89" spans="1:15" s="3" customFormat="1" ht="15" x14ac:dyDescent="0.25">
      <c r="A89" s="2"/>
      <c r="B89" s="2" t="s">
        <v>18</v>
      </c>
      <c r="C89" s="2"/>
      <c r="E89" s="15"/>
      <c r="F89" s="4"/>
      <c r="G89" s="15"/>
      <c r="H89" s="4"/>
      <c r="I89" s="15"/>
      <c r="J89" s="4"/>
      <c r="K89" s="15"/>
      <c r="L89" s="4"/>
    </row>
    <row r="90" spans="1:15" s="14" customFormat="1" ht="15" x14ac:dyDescent="0.25">
      <c r="C90" s="16" t="s">
        <v>2</v>
      </c>
      <c r="D90" s="16"/>
      <c r="E90" s="17">
        <f>SUM(E91:E95)</f>
        <v>10500</v>
      </c>
      <c r="F90" s="18">
        <f>E90/E108</f>
        <v>0.74204946996466437</v>
      </c>
      <c r="G90" s="17">
        <f>SUM(G91:G95)</f>
        <v>10000</v>
      </c>
      <c r="H90" s="18">
        <f>G90/G108</f>
        <v>1</v>
      </c>
      <c r="I90" s="17">
        <f>SUM(I91:I95)</f>
        <v>20500</v>
      </c>
      <c r="J90" s="18">
        <f>I90/I108</f>
        <v>0.84886128364389235</v>
      </c>
      <c r="K90" s="17">
        <f>SUM(K91:K95)</f>
        <v>19500</v>
      </c>
      <c r="L90" s="18">
        <f>K90/K108</f>
        <v>0.84233261339092869</v>
      </c>
    </row>
    <row r="91" spans="1:15" s="3" customFormat="1" ht="15" x14ac:dyDescent="0.25">
      <c r="C91" s="19"/>
      <c r="D91" s="19" t="s">
        <v>28</v>
      </c>
      <c r="E91" s="74">
        <v>1000</v>
      </c>
      <c r="F91" s="4"/>
      <c r="G91" s="74"/>
      <c r="H91" s="4"/>
      <c r="I91" s="74">
        <v>1000</v>
      </c>
      <c r="J91" s="4"/>
      <c r="K91" s="74">
        <v>1000</v>
      </c>
      <c r="L91" s="4"/>
      <c r="M91" s="36" t="s">
        <v>7</v>
      </c>
    </row>
    <row r="92" spans="1:15" s="3" customFormat="1" ht="15" x14ac:dyDescent="0.25">
      <c r="C92" s="19"/>
      <c r="D92" s="19" t="s">
        <v>49</v>
      </c>
      <c r="E92" s="74">
        <v>4000</v>
      </c>
      <c r="F92" s="4"/>
      <c r="G92" s="74"/>
      <c r="H92" s="4"/>
      <c r="I92" s="74">
        <v>6000</v>
      </c>
      <c r="J92" s="4"/>
      <c r="K92" s="74">
        <v>4000</v>
      </c>
      <c r="L92" s="4"/>
      <c r="M92" s="36" t="s">
        <v>7</v>
      </c>
    </row>
    <row r="93" spans="1:15" s="3" customFormat="1" ht="15" x14ac:dyDescent="0.25">
      <c r="C93" s="19"/>
      <c r="D93" s="19" t="s">
        <v>30</v>
      </c>
      <c r="E93" s="74">
        <v>5000</v>
      </c>
      <c r="F93" s="4"/>
      <c r="G93" s="74">
        <v>10000</v>
      </c>
      <c r="H93" s="4"/>
      <c r="I93" s="74">
        <v>12000</v>
      </c>
      <c r="J93" s="4"/>
      <c r="K93" s="74">
        <v>14000</v>
      </c>
      <c r="L93" s="4"/>
      <c r="M93" s="36" t="s">
        <v>7</v>
      </c>
    </row>
    <row r="94" spans="1:15" s="3" customFormat="1" ht="15" x14ac:dyDescent="0.25">
      <c r="C94" s="19"/>
      <c r="D94" s="19" t="s">
        <v>29</v>
      </c>
      <c r="E94" s="74">
        <v>200</v>
      </c>
      <c r="F94" s="4"/>
      <c r="G94" s="74"/>
      <c r="H94" s="4"/>
      <c r="I94" s="74">
        <v>1200</v>
      </c>
      <c r="J94" s="4"/>
      <c r="K94" s="74">
        <v>200</v>
      </c>
      <c r="L94" s="4"/>
      <c r="M94" s="36" t="s">
        <v>7</v>
      </c>
    </row>
    <row r="95" spans="1:15" s="3" customFormat="1" ht="15" x14ac:dyDescent="0.25">
      <c r="C95" s="19"/>
      <c r="D95" s="19" t="s">
        <v>50</v>
      </c>
      <c r="E95" s="74">
        <v>300</v>
      </c>
      <c r="F95" s="4"/>
      <c r="G95" s="74"/>
      <c r="H95" s="4"/>
      <c r="I95" s="74">
        <v>300</v>
      </c>
      <c r="J95" s="4"/>
      <c r="K95" s="74">
        <v>300</v>
      </c>
      <c r="L95" s="4"/>
      <c r="M95" s="36" t="s">
        <v>7</v>
      </c>
    </row>
    <row r="96" spans="1:15" s="14" customFormat="1" ht="15" x14ac:dyDescent="0.25">
      <c r="C96" s="16" t="s">
        <v>1</v>
      </c>
      <c r="D96" s="16"/>
      <c r="E96" s="17">
        <f>SUM(E97:E101)</f>
        <v>1750</v>
      </c>
      <c r="F96" s="18">
        <f>E96/E108</f>
        <v>0.12367491166077739</v>
      </c>
      <c r="G96" s="17">
        <f>SUM(G97:G101)</f>
        <v>0</v>
      </c>
      <c r="H96" s="18">
        <f>G96/G108</f>
        <v>0</v>
      </c>
      <c r="I96" s="17">
        <f>SUM(I97:I101)</f>
        <v>1750</v>
      </c>
      <c r="J96" s="18">
        <f>I96/I108</f>
        <v>7.2463768115942032E-2</v>
      </c>
      <c r="K96" s="17">
        <f>SUM(K97:K101)</f>
        <v>1750</v>
      </c>
      <c r="L96" s="18">
        <f>K96/K108</f>
        <v>7.5593952483801297E-2</v>
      </c>
    </row>
    <row r="97" spans="2:13" s="3" customFormat="1" ht="15" x14ac:dyDescent="0.25">
      <c r="C97" s="19"/>
      <c r="D97" s="19" t="s">
        <v>28</v>
      </c>
      <c r="E97" s="74">
        <v>100</v>
      </c>
      <c r="F97" s="4"/>
      <c r="G97" s="74"/>
      <c r="H97" s="4"/>
      <c r="I97" s="74">
        <v>100</v>
      </c>
      <c r="J97" s="4"/>
      <c r="K97" s="74">
        <v>100</v>
      </c>
      <c r="L97" s="4"/>
      <c r="M97" s="36" t="s">
        <v>7</v>
      </c>
    </row>
    <row r="98" spans="2:13" s="3" customFormat="1" ht="15" x14ac:dyDescent="0.25">
      <c r="C98" s="19"/>
      <c r="D98" s="19" t="s">
        <v>49</v>
      </c>
      <c r="E98" s="74">
        <v>400</v>
      </c>
      <c r="F98" s="4"/>
      <c r="G98" s="74"/>
      <c r="H98" s="4"/>
      <c r="I98" s="74">
        <v>400</v>
      </c>
      <c r="J98" s="4"/>
      <c r="K98" s="74">
        <v>400</v>
      </c>
      <c r="L98" s="4"/>
      <c r="M98" s="36" t="s">
        <v>7</v>
      </c>
    </row>
    <row r="99" spans="2:13" s="3" customFormat="1" ht="15" x14ac:dyDescent="0.25">
      <c r="C99" s="19"/>
      <c r="D99" s="19" t="s">
        <v>30</v>
      </c>
      <c r="E99" s="74">
        <v>500</v>
      </c>
      <c r="F99" s="4"/>
      <c r="G99" s="74"/>
      <c r="H99" s="4"/>
      <c r="I99" s="74">
        <v>500</v>
      </c>
      <c r="J99" s="4"/>
      <c r="K99" s="74">
        <v>500</v>
      </c>
      <c r="L99" s="4"/>
      <c r="M99" s="36" t="s">
        <v>7</v>
      </c>
    </row>
    <row r="100" spans="2:13" s="3" customFormat="1" ht="15" x14ac:dyDescent="0.25">
      <c r="C100" s="19"/>
      <c r="D100" s="19" t="s">
        <v>29</v>
      </c>
      <c r="E100" s="74">
        <v>150</v>
      </c>
      <c r="F100" s="4"/>
      <c r="G100" s="74"/>
      <c r="H100" s="4"/>
      <c r="I100" s="74">
        <v>150</v>
      </c>
      <c r="J100" s="4"/>
      <c r="K100" s="74">
        <v>150</v>
      </c>
      <c r="L100" s="4"/>
      <c r="M100" s="36" t="s">
        <v>7</v>
      </c>
    </row>
    <row r="101" spans="2:13" s="3" customFormat="1" ht="15" x14ac:dyDescent="0.25">
      <c r="C101" s="19"/>
      <c r="D101" s="19" t="s">
        <v>50</v>
      </c>
      <c r="E101" s="74">
        <v>600</v>
      </c>
      <c r="F101" s="4"/>
      <c r="G101" s="74"/>
      <c r="H101" s="4"/>
      <c r="I101" s="74">
        <v>600</v>
      </c>
      <c r="J101" s="4"/>
      <c r="K101" s="74">
        <v>600</v>
      </c>
      <c r="L101" s="4"/>
      <c r="M101" s="36" t="s">
        <v>7</v>
      </c>
    </row>
    <row r="102" spans="2:13" s="14" customFormat="1" ht="15" x14ac:dyDescent="0.25">
      <c r="C102" s="16" t="s">
        <v>98</v>
      </c>
      <c r="D102" s="16"/>
      <c r="E102" s="17">
        <f>SUM(E103:E107)</f>
        <v>1900</v>
      </c>
      <c r="F102" s="18">
        <f>E102/E108</f>
        <v>0.13427561837455831</v>
      </c>
      <c r="G102" s="17">
        <f>SUM(G103:G107)</f>
        <v>0</v>
      </c>
      <c r="H102" s="18">
        <f>G102/G108</f>
        <v>0</v>
      </c>
      <c r="I102" s="17">
        <f>SUM(I103:I107)</f>
        <v>1900</v>
      </c>
      <c r="J102" s="18">
        <f>I102/I108</f>
        <v>7.8674948240165632E-2</v>
      </c>
      <c r="K102" s="17">
        <f>SUM(K103:K107)</f>
        <v>1900</v>
      </c>
      <c r="L102" s="18">
        <f>K102/K108</f>
        <v>8.2073434125269976E-2</v>
      </c>
    </row>
    <row r="103" spans="2:13" s="14" customFormat="1" ht="15" x14ac:dyDescent="0.25">
      <c r="C103" s="16"/>
      <c r="D103" s="19" t="s">
        <v>28</v>
      </c>
      <c r="E103" s="74">
        <v>100</v>
      </c>
      <c r="F103" s="4"/>
      <c r="G103" s="74"/>
      <c r="H103" s="4"/>
      <c r="I103" s="74">
        <v>100</v>
      </c>
      <c r="J103" s="4"/>
      <c r="K103" s="74">
        <v>100</v>
      </c>
      <c r="L103" s="18"/>
      <c r="M103" s="36" t="s">
        <v>7</v>
      </c>
    </row>
    <row r="104" spans="2:13" s="14" customFormat="1" ht="15" x14ac:dyDescent="0.25">
      <c r="C104" s="16"/>
      <c r="D104" s="19" t="s">
        <v>49</v>
      </c>
      <c r="E104" s="74">
        <v>400</v>
      </c>
      <c r="F104" s="4"/>
      <c r="G104" s="74"/>
      <c r="H104" s="4"/>
      <c r="I104" s="74">
        <v>400</v>
      </c>
      <c r="J104" s="4"/>
      <c r="K104" s="74">
        <v>400</v>
      </c>
      <c r="L104" s="18"/>
      <c r="M104" s="36" t="s">
        <v>7</v>
      </c>
    </row>
    <row r="105" spans="2:13" s="14" customFormat="1" ht="15" x14ac:dyDescent="0.25">
      <c r="C105" s="16"/>
      <c r="D105" s="19" t="s">
        <v>30</v>
      </c>
      <c r="E105" s="74">
        <v>500</v>
      </c>
      <c r="F105" s="4"/>
      <c r="G105" s="74"/>
      <c r="H105" s="4"/>
      <c r="I105" s="74">
        <v>500</v>
      </c>
      <c r="J105" s="4"/>
      <c r="K105" s="74">
        <v>500</v>
      </c>
      <c r="L105" s="18"/>
      <c r="M105" s="36" t="s">
        <v>7</v>
      </c>
    </row>
    <row r="106" spans="2:13" s="14" customFormat="1" ht="15" x14ac:dyDescent="0.25">
      <c r="C106" s="16"/>
      <c r="D106" s="19" t="s">
        <v>29</v>
      </c>
      <c r="E106" s="74">
        <v>300</v>
      </c>
      <c r="F106" s="4"/>
      <c r="G106" s="74"/>
      <c r="H106" s="4"/>
      <c r="I106" s="74">
        <v>300</v>
      </c>
      <c r="J106" s="4"/>
      <c r="K106" s="74">
        <v>300</v>
      </c>
      <c r="L106" s="18"/>
      <c r="M106" s="36" t="s">
        <v>7</v>
      </c>
    </row>
    <row r="107" spans="2:13" s="14" customFormat="1" ht="15" x14ac:dyDescent="0.25">
      <c r="C107" s="16"/>
      <c r="D107" s="19" t="s">
        <v>50</v>
      </c>
      <c r="E107" s="74">
        <v>600</v>
      </c>
      <c r="F107" s="4"/>
      <c r="G107" s="74"/>
      <c r="H107" s="4"/>
      <c r="I107" s="74">
        <v>600</v>
      </c>
      <c r="J107" s="4"/>
      <c r="K107" s="74">
        <v>600</v>
      </c>
      <c r="L107" s="18"/>
      <c r="M107" s="36" t="s">
        <v>7</v>
      </c>
    </row>
    <row r="108" spans="2:13" s="2" customFormat="1" ht="15.75" thickBot="1" x14ac:dyDescent="0.3">
      <c r="B108" s="2" t="s">
        <v>17</v>
      </c>
      <c r="E108" s="56">
        <f>E90+E96+E102</f>
        <v>14150</v>
      </c>
      <c r="F108" s="55">
        <f>E108/E108</f>
        <v>1</v>
      </c>
      <c r="G108" s="56">
        <f>G90+G96+G102</f>
        <v>10000</v>
      </c>
      <c r="H108" s="55">
        <f>G108/G108</f>
        <v>1</v>
      </c>
      <c r="I108" s="56">
        <f>I90+I96+I102</f>
        <v>24150</v>
      </c>
      <c r="J108" s="55">
        <f>I108/I108</f>
        <v>1</v>
      </c>
      <c r="K108" s="56">
        <f>K90+K96+K102</f>
        <v>23150</v>
      </c>
      <c r="L108" s="55">
        <f>K108/K108</f>
        <v>1</v>
      </c>
    </row>
    <row r="109" spans="2:13" s="3" customFormat="1" ht="15.75" thickTop="1" x14ac:dyDescent="0.25">
      <c r="E109" s="23"/>
      <c r="F109" s="4"/>
      <c r="G109" s="23"/>
      <c r="H109" s="4"/>
      <c r="I109" s="23"/>
      <c r="J109" s="4"/>
      <c r="K109" s="23"/>
      <c r="L109" s="4"/>
    </row>
    <row r="110" spans="2:13" s="2" customFormat="1" ht="15.75" thickBot="1" x14ac:dyDescent="0.3">
      <c r="B110" s="2" t="s">
        <v>11</v>
      </c>
      <c r="E110" s="56">
        <f>E33+E60+E87+E108</f>
        <v>72650</v>
      </c>
      <c r="F110" s="55"/>
      <c r="G110" s="56">
        <f>G33+G60+G87+G108</f>
        <v>23000</v>
      </c>
      <c r="H110" s="55"/>
      <c r="I110" s="56">
        <f>I33+I60+I87+I108</f>
        <v>96750</v>
      </c>
      <c r="J110" s="55"/>
      <c r="K110" s="56">
        <f>K33+K60+K87+K108</f>
        <v>97250</v>
      </c>
      <c r="L110" s="55"/>
    </row>
    <row r="111" spans="2:13" s="2" customFormat="1" ht="15.75" thickTop="1" x14ac:dyDescent="0.25">
      <c r="C111" s="64" t="s">
        <v>8</v>
      </c>
      <c r="L111" s="27"/>
    </row>
    <row r="112" spans="2:13" s="2" customFormat="1" ht="15" x14ac:dyDescent="0.25">
      <c r="D112" s="19" t="s">
        <v>28</v>
      </c>
      <c r="E112" s="65">
        <f>E10+E16+E22+E28+E91+E97+E103</f>
        <v>4200</v>
      </c>
      <c r="F112" s="70">
        <f>E112/E$110</f>
        <v>5.7811424638678596E-2</v>
      </c>
      <c r="G112" s="66">
        <f>G10+G16+G22+G28+G91+G97+G103</f>
        <v>0</v>
      </c>
      <c r="H112" s="70">
        <f t="shared" ref="H112" si="10">G112/G$110</f>
        <v>0</v>
      </c>
      <c r="I112" s="66">
        <f>I10+I16+I22+I28+I91+I97+I103</f>
        <v>4700</v>
      </c>
      <c r="J112" s="70">
        <f t="shared" ref="J112" si="11">I112/I$110</f>
        <v>4.8578811369509041E-2</v>
      </c>
      <c r="K112" s="66">
        <f>K10+K16+K22+K28+K91+K97+K103</f>
        <v>6100</v>
      </c>
      <c r="L112" s="89">
        <f t="shared" ref="L112" si="12">K112/K$110</f>
        <v>6.2724935732647813E-2</v>
      </c>
      <c r="M112" s="36" t="s">
        <v>10</v>
      </c>
    </row>
    <row r="113" spans="1:13" s="2" customFormat="1" ht="15" x14ac:dyDescent="0.25">
      <c r="D113" s="19" t="s">
        <v>49</v>
      </c>
      <c r="E113" s="67">
        <f>E11+E17+E23+E29+E92+E98+E104</f>
        <v>18800</v>
      </c>
      <c r="F113" s="18">
        <f t="shared" ref="F113:F116" si="13">E113/E$110</f>
        <v>0.25877494838265658</v>
      </c>
      <c r="G113" s="63">
        <f>G11+G17+G23+G29+G92+G98+G104</f>
        <v>0</v>
      </c>
      <c r="H113" s="18">
        <f t="shared" ref="H113" si="14">G113/G$110</f>
        <v>0</v>
      </c>
      <c r="I113" s="63">
        <f>I11+I17+I23+I29+I92+I98+I104</f>
        <v>25900</v>
      </c>
      <c r="J113" s="18">
        <f t="shared" ref="J113" si="15">I113/I$110</f>
        <v>0.26770025839793282</v>
      </c>
      <c r="K113" s="63">
        <f>K11+K17+K23+K29+K92+K98+K104</f>
        <v>23100</v>
      </c>
      <c r="L113" s="90">
        <f t="shared" ref="L113" si="16">K113/K$110</f>
        <v>0.23753213367609255</v>
      </c>
      <c r="M113" s="36" t="s">
        <v>10</v>
      </c>
    </row>
    <row r="114" spans="1:13" s="2" customFormat="1" ht="15" x14ac:dyDescent="0.25">
      <c r="D114" s="19" t="s">
        <v>30</v>
      </c>
      <c r="E114" s="67">
        <f>E12+E18+E24+E30+E93+E99+E105</f>
        <v>34500</v>
      </c>
      <c r="F114" s="18">
        <f t="shared" si="13"/>
        <v>0.47487955953200273</v>
      </c>
      <c r="G114" s="63">
        <f>G12+G18+G24+G30+G93+G99+G105</f>
        <v>23000</v>
      </c>
      <c r="H114" s="18">
        <f t="shared" ref="H114" si="17">G114/G$110</f>
        <v>1</v>
      </c>
      <c r="I114" s="63">
        <f>I12+I18+I24+I30+I93+I99+I105</f>
        <v>47500</v>
      </c>
      <c r="J114" s="18">
        <f t="shared" ref="J114" si="18">I114/I$110</f>
        <v>0.49095607235142119</v>
      </c>
      <c r="K114" s="63">
        <f>K12+K18+K24+K30+K93+K99+K105</f>
        <v>47100</v>
      </c>
      <c r="L114" s="90">
        <f t="shared" ref="L114" si="19">K114/K$110</f>
        <v>0.48431876606683805</v>
      </c>
      <c r="M114" s="36" t="s">
        <v>10</v>
      </c>
    </row>
    <row r="115" spans="1:13" s="2" customFormat="1" ht="15" x14ac:dyDescent="0.25">
      <c r="D115" s="19" t="s">
        <v>29</v>
      </c>
      <c r="E115" s="67">
        <f>E13+E19+E25+E31+E94+E100+E106</f>
        <v>5150</v>
      </c>
      <c r="F115" s="18">
        <f t="shared" si="13"/>
        <v>7.0887818306951136E-2</v>
      </c>
      <c r="G115" s="63">
        <f>G13+G19+G25+G31+G94+G100+G106</f>
        <v>0</v>
      </c>
      <c r="H115" s="18">
        <f t="shared" ref="H115" si="20">G115/G$110</f>
        <v>0</v>
      </c>
      <c r="I115" s="63">
        <f>I13+I19+I25+I31+I94+I100+I106</f>
        <v>5650</v>
      </c>
      <c r="J115" s="18">
        <f t="shared" ref="J115" si="21">I115/I$110</f>
        <v>5.8397932816537469E-2</v>
      </c>
      <c r="K115" s="63">
        <f>K13+K19+K25+K31+K94+K100+K106</f>
        <v>5050</v>
      </c>
      <c r="L115" s="90">
        <f t="shared" ref="L115" si="22">K115/K$110</f>
        <v>5.19280205655527E-2</v>
      </c>
      <c r="M115" s="36" t="s">
        <v>10</v>
      </c>
    </row>
    <row r="116" spans="1:13" ht="15" x14ac:dyDescent="0.25">
      <c r="D116" s="19" t="s">
        <v>50</v>
      </c>
      <c r="E116" s="68">
        <f>E14+E20+E26+E32+E95+E101+E107</f>
        <v>10000</v>
      </c>
      <c r="F116" s="62">
        <f t="shared" si="13"/>
        <v>0.13764624913971094</v>
      </c>
      <c r="G116" s="69">
        <f>G14+G20+G26+G32+G95+G101+G107</f>
        <v>0</v>
      </c>
      <c r="H116" s="62">
        <f t="shared" ref="H116" si="23">G116/G$110</f>
        <v>0</v>
      </c>
      <c r="I116" s="69">
        <f>I14+I20+I26+I32+I95+I101+I107</f>
        <v>13000</v>
      </c>
      <c r="J116" s="62">
        <f t="shared" ref="J116" si="24">I116/I$110</f>
        <v>0.13436692506459949</v>
      </c>
      <c r="K116" s="69">
        <f>K14+K20+K26+K32+K95+K101+K107</f>
        <v>15900</v>
      </c>
      <c r="L116" s="91">
        <f t="shared" ref="L116" si="25">K116/K$110</f>
        <v>0.16349614395886888</v>
      </c>
      <c r="M116" s="36" t="s">
        <v>10</v>
      </c>
    </row>
    <row r="117" spans="1:13" s="2" customFormat="1" ht="15" x14ac:dyDescent="0.25">
      <c r="F117" s="25"/>
      <c r="G117" s="24"/>
      <c r="H117" s="25"/>
      <c r="I117" s="24"/>
      <c r="J117" s="25"/>
      <c r="K117" s="24"/>
      <c r="L117" s="27"/>
    </row>
    <row r="118" spans="1:13" s="14" customFormat="1" ht="15" x14ac:dyDescent="0.25">
      <c r="B118" s="2" t="s">
        <v>19</v>
      </c>
      <c r="C118" s="16"/>
      <c r="D118" s="16"/>
      <c r="E118" s="20">
        <f>'Annex 3 Budget monitoring'!B24</f>
        <v>13000</v>
      </c>
      <c r="F118" s="4"/>
      <c r="G118" s="4"/>
      <c r="H118" s="4"/>
      <c r="I118" s="20">
        <f>'Annex 3 Budget monitoring'!D24</f>
        <v>2000</v>
      </c>
      <c r="J118" s="4"/>
      <c r="K118" s="20" t="str">
        <f>'Annex 3 Budget monitoring'!F24</f>
        <v>N/A</v>
      </c>
      <c r="L118" s="18"/>
      <c r="M118" s="36" t="s">
        <v>46</v>
      </c>
    </row>
    <row r="119" spans="1:13" s="2" customFormat="1" ht="15" x14ac:dyDescent="0.25">
      <c r="D119" s="26"/>
      <c r="E119" s="26"/>
      <c r="F119" s="26"/>
      <c r="G119" s="26"/>
      <c r="H119" s="26"/>
      <c r="I119" s="26"/>
      <c r="J119" s="26"/>
      <c r="K119" s="26"/>
      <c r="L119" s="26"/>
      <c r="M119" s="36"/>
    </row>
    <row r="120" spans="1:13" s="2" customFormat="1" ht="15.75" thickBot="1" x14ac:dyDescent="0.3">
      <c r="A120" s="126" t="s">
        <v>15</v>
      </c>
      <c r="E120" s="56">
        <f>E110+E118</f>
        <v>85650</v>
      </c>
      <c r="F120" s="55"/>
      <c r="G120" s="56">
        <f>G110</f>
        <v>23000</v>
      </c>
      <c r="H120" s="55"/>
      <c r="I120" s="56">
        <f>I110+I118</f>
        <v>98750</v>
      </c>
      <c r="J120" s="55"/>
      <c r="K120" s="56">
        <f>K110</f>
        <v>97250</v>
      </c>
      <c r="L120" s="55"/>
    </row>
    <row r="121" spans="1:13" s="2" customFormat="1" ht="15.75" thickTop="1" x14ac:dyDescent="0.25">
      <c r="A121" s="86"/>
      <c r="B121" s="86"/>
      <c r="C121" s="86"/>
      <c r="D121" s="86"/>
      <c r="E121" s="87"/>
      <c r="F121" s="21"/>
      <c r="G121" s="87"/>
      <c r="H121" s="21"/>
      <c r="I121" s="87"/>
      <c r="J121" s="21"/>
      <c r="K121" s="87"/>
      <c r="L121" s="88"/>
    </row>
    <row r="122" spans="1:13" s="3" customFormat="1" ht="63.6" customHeight="1" x14ac:dyDescent="0.25">
      <c r="A122" s="267" t="s">
        <v>216</v>
      </c>
      <c r="B122" s="267"/>
      <c r="C122" s="267"/>
      <c r="D122" s="267"/>
      <c r="E122" s="267"/>
      <c r="F122" s="267"/>
      <c r="G122" s="267"/>
      <c r="H122" s="267"/>
      <c r="I122" s="267"/>
      <c r="J122" s="267"/>
      <c r="K122" s="267"/>
      <c r="L122" s="267"/>
      <c r="M122" s="121"/>
    </row>
    <row r="123" spans="1:13" s="3" customFormat="1" ht="15" x14ac:dyDescent="0.25">
      <c r="E123" s="4"/>
      <c r="G123" s="4"/>
      <c r="I123" s="4"/>
      <c r="K123" s="4"/>
    </row>
    <row r="124" spans="1:13" s="3" customFormat="1" ht="15" x14ac:dyDescent="0.25">
      <c r="E124" s="7"/>
      <c r="G124" s="7"/>
      <c r="I124" s="7"/>
      <c r="K124" s="7"/>
    </row>
    <row r="125" spans="1:13" s="3" customFormat="1" ht="15" x14ac:dyDescent="0.25">
      <c r="E125" s="7"/>
      <c r="F125" s="7"/>
      <c r="G125" s="7"/>
      <c r="H125" s="7"/>
      <c r="I125" s="7"/>
      <c r="J125" s="7"/>
      <c r="K125" s="7"/>
    </row>
    <row r="126" spans="1:13" s="3" customFormat="1" ht="15" x14ac:dyDescent="0.25">
      <c r="E126" s="7"/>
      <c r="G126" s="7"/>
      <c r="I126" s="7"/>
      <c r="K126" s="7"/>
    </row>
    <row r="127" spans="1:13" s="3" customFormat="1" ht="15" x14ac:dyDescent="0.25">
      <c r="E127" s="7"/>
      <c r="G127" s="7"/>
      <c r="I127" s="7"/>
      <c r="K127" s="7"/>
    </row>
    <row r="128" spans="1:13" s="3" customFormat="1" ht="15" x14ac:dyDescent="0.25">
      <c r="E128" s="4"/>
      <c r="G128" s="4"/>
      <c r="I128" s="4"/>
      <c r="K128" s="4"/>
    </row>
    <row r="129" spans="5:11" s="3" customFormat="1" ht="15" x14ac:dyDescent="0.25">
      <c r="E129" s="4"/>
      <c r="G129" s="4"/>
      <c r="I129" s="4"/>
      <c r="K129" s="4"/>
    </row>
    <row r="131" spans="5:11" s="3" customFormat="1" ht="15" x14ac:dyDescent="0.25">
      <c r="E131" s="4"/>
      <c r="G131" s="4"/>
      <c r="I131" s="4"/>
      <c r="K131" s="4"/>
    </row>
    <row r="132" spans="5:11" s="3" customFormat="1" ht="15" x14ac:dyDescent="0.25">
      <c r="E132" s="4"/>
      <c r="G132" s="4"/>
      <c r="I132" s="4"/>
      <c r="K132" s="4"/>
    </row>
  </sheetData>
  <mergeCells count="3">
    <mergeCell ref="E6:L6"/>
    <mergeCell ref="A7:D7"/>
    <mergeCell ref="A122:L122"/>
  </mergeCells>
  <phoneticPr fontId="0" type="noConversion"/>
  <pageMargins left="0.74803149606299213" right="0.74803149606299213" top="0.98425196850393704" bottom="0.98425196850393704" header="0" footer="0"/>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showGridLines="0" zoomScaleNormal="100" workbookViewId="0">
      <selection activeCell="A17" sqref="A17:I17"/>
    </sheetView>
  </sheetViews>
  <sheetFormatPr defaultRowHeight="12.75" x14ac:dyDescent="0.2"/>
  <cols>
    <col min="1" max="1" width="7.42578125" customWidth="1"/>
    <col min="2" max="2" width="6.7109375" customWidth="1"/>
    <col min="3" max="3" width="49.140625" customWidth="1"/>
    <col min="4" max="4" width="13.28515625" customWidth="1"/>
    <col min="5" max="5" width="7" style="180" customWidth="1"/>
    <col min="6" max="6" width="13.7109375" customWidth="1"/>
    <col min="7" max="7" width="7.85546875" style="180" customWidth="1"/>
    <col min="8" max="8" width="12.140625" customWidth="1"/>
    <col min="9" max="9" width="8" style="180" customWidth="1"/>
    <col min="10" max="10" width="18" style="124" customWidth="1"/>
  </cols>
  <sheetData>
    <row r="1" spans="1:10" ht="19.5" x14ac:dyDescent="0.3">
      <c r="A1" s="54" t="s">
        <v>92</v>
      </c>
      <c r="B1" s="54"/>
      <c r="C1" s="54"/>
    </row>
    <row r="2" spans="1:10" ht="19.5" x14ac:dyDescent="0.3">
      <c r="A2" s="54" t="s">
        <v>148</v>
      </c>
      <c r="B2" s="54"/>
      <c r="C2" s="54"/>
    </row>
    <row r="3" spans="1:10" ht="19.5" x14ac:dyDescent="0.3">
      <c r="A3" s="54" t="s">
        <v>12</v>
      </c>
      <c r="B3" s="54"/>
      <c r="C3" s="54"/>
    </row>
    <row r="4" spans="1:10" ht="19.5" x14ac:dyDescent="0.3">
      <c r="A4" s="54" t="s">
        <v>146</v>
      </c>
      <c r="B4" s="54"/>
      <c r="C4" s="54"/>
    </row>
    <row r="5" spans="1:10" ht="15" x14ac:dyDescent="0.25">
      <c r="A5" s="3"/>
      <c r="B5" s="3"/>
      <c r="C5" s="3"/>
    </row>
    <row r="6" spans="1:10" ht="15" x14ac:dyDescent="0.25">
      <c r="A6" s="110"/>
      <c r="B6" s="110"/>
      <c r="C6" s="110"/>
      <c r="D6" s="110"/>
      <c r="E6" s="181"/>
      <c r="F6" s="110"/>
      <c r="G6" s="181"/>
      <c r="H6" s="110"/>
      <c r="I6" s="181"/>
    </row>
    <row r="7" spans="1:10" ht="30" x14ac:dyDescent="0.25">
      <c r="A7" s="112" t="s">
        <v>152</v>
      </c>
      <c r="B7" s="112"/>
      <c r="C7" s="112"/>
      <c r="D7" s="59" t="s">
        <v>67</v>
      </c>
      <c r="E7" s="46" t="s">
        <v>0</v>
      </c>
      <c r="F7" s="59" t="s">
        <v>65</v>
      </c>
      <c r="G7" s="46" t="s">
        <v>0</v>
      </c>
      <c r="H7" s="59" t="s">
        <v>68</v>
      </c>
      <c r="I7" s="46" t="s">
        <v>0</v>
      </c>
    </row>
    <row r="8" spans="1:10" ht="15" x14ac:dyDescent="0.25">
      <c r="B8" s="112" t="s">
        <v>154</v>
      </c>
    </row>
    <row r="9" spans="1:10" ht="15" x14ac:dyDescent="0.25">
      <c r="A9" s="29"/>
      <c r="B9" s="29"/>
      <c r="C9" s="19" t="s">
        <v>149</v>
      </c>
      <c r="D9" s="77">
        <v>7000</v>
      </c>
      <c r="E9" s="182">
        <f t="shared" ref="E9:E15" si="0">D9/D$15</f>
        <v>0.67307692307692313</v>
      </c>
      <c r="F9" s="77">
        <v>8000</v>
      </c>
      <c r="G9" s="182">
        <f t="shared" ref="G9:G15" si="1">F9/F$15</f>
        <v>0.69686411149825789</v>
      </c>
      <c r="H9" s="77">
        <v>8500</v>
      </c>
      <c r="I9" s="182">
        <f>H9/H$15</f>
        <v>0.70803831736776346</v>
      </c>
      <c r="J9" s="14" t="s">
        <v>25</v>
      </c>
    </row>
    <row r="10" spans="1:10" ht="15" x14ac:dyDescent="0.25">
      <c r="A10" s="29"/>
      <c r="B10" s="29"/>
      <c r="C10" s="19" t="s">
        <v>150</v>
      </c>
      <c r="D10" s="77">
        <v>1700</v>
      </c>
      <c r="E10" s="182">
        <f t="shared" si="0"/>
        <v>0.16346153846153846</v>
      </c>
      <c r="F10" s="77">
        <v>1700</v>
      </c>
      <c r="G10" s="182">
        <f t="shared" si="1"/>
        <v>0.1480836236933798</v>
      </c>
      <c r="H10" s="77">
        <v>1700</v>
      </c>
      <c r="I10" s="182">
        <f>H10/H$15</f>
        <v>0.14160766347355269</v>
      </c>
      <c r="J10" s="14" t="s">
        <v>25</v>
      </c>
    </row>
    <row r="11" spans="1:10" ht="15" x14ac:dyDescent="0.25">
      <c r="A11" s="29"/>
      <c r="B11" s="29"/>
      <c r="C11" s="19" t="s">
        <v>151</v>
      </c>
      <c r="D11" s="77">
        <v>200</v>
      </c>
      <c r="E11" s="182">
        <f t="shared" si="0"/>
        <v>1.9230769230769232E-2</v>
      </c>
      <c r="F11" s="77">
        <v>280</v>
      </c>
      <c r="G11" s="182">
        <f t="shared" si="1"/>
        <v>2.4390243902439025E-2</v>
      </c>
      <c r="H11" s="77">
        <v>255</v>
      </c>
      <c r="I11" s="182">
        <f>H11/H$15</f>
        <v>2.1241149521032902E-2</v>
      </c>
      <c r="J11" s="14" t="s">
        <v>25</v>
      </c>
    </row>
    <row r="12" spans="1:10" ht="15" x14ac:dyDescent="0.25">
      <c r="A12" s="29"/>
      <c r="B12" s="29"/>
      <c r="C12" s="19" t="s">
        <v>178</v>
      </c>
      <c r="D12" s="77">
        <v>0</v>
      </c>
      <c r="E12" s="182">
        <f t="shared" si="0"/>
        <v>0</v>
      </c>
      <c r="F12" s="77">
        <v>0</v>
      </c>
      <c r="G12" s="182">
        <f t="shared" si="1"/>
        <v>0</v>
      </c>
      <c r="H12" s="77">
        <v>0</v>
      </c>
      <c r="I12" s="182">
        <f>H12/H$15</f>
        <v>0</v>
      </c>
      <c r="J12" s="14" t="s">
        <v>25</v>
      </c>
    </row>
    <row r="13" spans="1:10" ht="15" x14ac:dyDescent="0.25">
      <c r="A13" s="29"/>
      <c r="B13" s="29"/>
      <c r="C13" s="29" t="s">
        <v>179</v>
      </c>
      <c r="D13" s="77">
        <v>1500</v>
      </c>
      <c r="E13" s="182">
        <f t="shared" si="0"/>
        <v>0.14423076923076922</v>
      </c>
      <c r="F13" s="77">
        <v>1500</v>
      </c>
      <c r="G13" s="182">
        <f t="shared" si="1"/>
        <v>0.13066202090592335</v>
      </c>
      <c r="H13" s="77">
        <v>1550</v>
      </c>
      <c r="I13" s="182">
        <f t="shared" ref="I13:I14" si="2">H13/H$15</f>
        <v>0.12911286963765098</v>
      </c>
      <c r="J13" s="14" t="s">
        <v>25</v>
      </c>
    </row>
    <row r="14" spans="1:10" ht="15" x14ac:dyDescent="0.25">
      <c r="A14" s="29"/>
      <c r="B14" s="29"/>
      <c r="C14" s="29" t="s">
        <v>180</v>
      </c>
      <c r="D14" s="77"/>
      <c r="E14" s="182">
        <f t="shared" si="0"/>
        <v>0</v>
      </c>
      <c r="F14" s="77"/>
      <c r="G14" s="182">
        <f t="shared" si="1"/>
        <v>0</v>
      </c>
      <c r="H14" s="77"/>
      <c r="I14" s="182">
        <f t="shared" si="2"/>
        <v>0</v>
      </c>
      <c r="J14" s="14"/>
    </row>
    <row r="15" spans="1:10" ht="15.75" thickBot="1" x14ac:dyDescent="0.3">
      <c r="A15" s="29"/>
      <c r="B15" s="112" t="s">
        <v>197</v>
      </c>
      <c r="C15" s="29"/>
      <c r="D15" s="56">
        <f>SUM(D9:D14)</f>
        <v>10400</v>
      </c>
      <c r="E15" s="182">
        <f t="shared" si="0"/>
        <v>1</v>
      </c>
      <c r="F15" s="56">
        <f>SUM(F9:F14)</f>
        <v>11480</v>
      </c>
      <c r="G15" s="182">
        <f t="shared" si="1"/>
        <v>1</v>
      </c>
      <c r="H15" s="56">
        <f>SUM(H9:H14)</f>
        <v>12005</v>
      </c>
      <c r="I15" s="182">
        <f>H15/H$15</f>
        <v>1</v>
      </c>
    </row>
    <row r="16" spans="1:10" ht="15.75" thickTop="1" x14ac:dyDescent="0.25">
      <c r="A16" s="29"/>
      <c r="B16" s="112"/>
      <c r="C16" s="29"/>
      <c r="D16" s="35"/>
      <c r="E16" s="182"/>
      <c r="F16" s="35"/>
      <c r="G16" s="182"/>
      <c r="H16" s="35"/>
      <c r="I16" s="182"/>
    </row>
    <row r="17" spans="1:9" ht="43.5" customHeight="1" x14ac:dyDescent="0.2">
      <c r="A17" s="269" t="s">
        <v>198</v>
      </c>
      <c r="B17" s="269"/>
      <c r="C17" s="269"/>
      <c r="D17" s="269"/>
      <c r="E17" s="269"/>
      <c r="F17" s="269"/>
      <c r="G17" s="269"/>
      <c r="H17" s="269"/>
      <c r="I17" s="269"/>
    </row>
    <row r="18" spans="1:9" ht="12.6" customHeight="1" x14ac:dyDescent="0.2">
      <c r="A18" s="144"/>
      <c r="B18" s="144"/>
      <c r="C18" s="144"/>
      <c r="D18" s="144"/>
      <c r="E18" s="179"/>
      <c r="F18" s="144"/>
      <c r="G18" s="179"/>
      <c r="H18" s="144"/>
      <c r="I18" s="179"/>
    </row>
    <row r="19" spans="1:9" ht="12.6" customHeight="1" x14ac:dyDescent="0.2">
      <c r="A19" s="144"/>
      <c r="B19" s="144"/>
      <c r="C19" s="144"/>
      <c r="D19" s="144"/>
      <c r="E19" s="179"/>
      <c r="F19" s="144"/>
      <c r="G19" s="179"/>
      <c r="H19" s="144"/>
      <c r="I19" s="179"/>
    </row>
    <row r="20" spans="1:9" ht="12.6" customHeight="1" x14ac:dyDescent="0.2">
      <c r="A20" s="144"/>
      <c r="B20" s="144"/>
      <c r="C20" s="144"/>
      <c r="D20" s="144"/>
      <c r="E20" s="179"/>
      <c r="F20" s="144"/>
      <c r="G20" s="179"/>
      <c r="H20" s="144"/>
      <c r="I20" s="179"/>
    </row>
    <row r="21" spans="1:9" ht="12.6" customHeight="1" x14ac:dyDescent="0.2">
      <c r="A21" s="144"/>
      <c r="B21" s="144"/>
      <c r="C21" s="144"/>
      <c r="D21" s="144"/>
      <c r="E21" s="179"/>
      <c r="F21" s="144"/>
      <c r="G21" s="179"/>
      <c r="H21" s="144"/>
      <c r="I21" s="179"/>
    </row>
  </sheetData>
  <mergeCells count="1">
    <mergeCell ref="A17:I17"/>
  </mergeCells>
  <pageMargins left="0.7" right="0.7" top="0.75" bottom="0.75" header="0.3" footer="0.3"/>
  <pageSetup paperSize="9" scale="65" orientation="portrait"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showGridLines="0" zoomScaleNormal="100" workbookViewId="0">
      <selection activeCell="D10" sqref="D10"/>
    </sheetView>
  </sheetViews>
  <sheetFormatPr defaultColWidth="9.140625" defaultRowHeight="12.75" x14ac:dyDescent="0.2"/>
  <cols>
    <col min="1" max="2" width="7.42578125" customWidth="1"/>
    <col min="3" max="3" width="41" customWidth="1"/>
    <col min="4" max="4" width="10.85546875" bestFit="1" customWidth="1"/>
    <col min="5" max="5" width="1.7109375" customWidth="1"/>
    <col min="6" max="6" width="10.140625" customWidth="1"/>
    <col min="7" max="7" width="11.42578125" bestFit="1" customWidth="1"/>
    <col min="8" max="8" width="11.5703125" customWidth="1"/>
    <col min="9" max="9" width="1.7109375" customWidth="1"/>
  </cols>
  <sheetData>
    <row r="1" spans="1:9" ht="19.5" x14ac:dyDescent="0.3">
      <c r="A1" s="54" t="s">
        <v>91</v>
      </c>
      <c r="B1" s="54"/>
      <c r="C1" s="54"/>
    </row>
    <row r="2" spans="1:9" ht="19.5" x14ac:dyDescent="0.3">
      <c r="A2" s="54" t="s">
        <v>142</v>
      </c>
      <c r="B2" s="54"/>
      <c r="C2" s="54"/>
    </row>
    <row r="3" spans="1:9" ht="19.5" x14ac:dyDescent="0.3">
      <c r="A3" s="54" t="s">
        <v>12</v>
      </c>
      <c r="B3" s="54"/>
      <c r="C3" s="54"/>
    </row>
    <row r="4" spans="1:9" ht="19.5" x14ac:dyDescent="0.3">
      <c r="A4" s="54" t="s">
        <v>146</v>
      </c>
      <c r="B4" s="54"/>
      <c r="C4" s="54"/>
    </row>
    <row r="5" spans="1:9" ht="15" x14ac:dyDescent="0.25">
      <c r="A5" s="3"/>
      <c r="B5" s="3"/>
      <c r="C5" s="3"/>
    </row>
    <row r="6" spans="1:9" ht="15" x14ac:dyDescent="0.25">
      <c r="A6" s="110"/>
      <c r="B6" s="110"/>
      <c r="C6" s="110"/>
      <c r="D6" s="110"/>
      <c r="E6" s="110"/>
      <c r="F6" s="110"/>
      <c r="G6" s="110"/>
      <c r="H6" s="110"/>
      <c r="I6" s="110"/>
    </row>
    <row r="7" spans="1:9" s="142" customFormat="1" ht="30" x14ac:dyDescent="0.25">
      <c r="B7" s="112" t="s">
        <v>52</v>
      </c>
      <c r="C7" s="112"/>
      <c r="D7" s="178" t="s">
        <v>88</v>
      </c>
      <c r="E7" s="113"/>
      <c r="F7" s="117" t="s">
        <v>22</v>
      </c>
      <c r="G7" s="118" t="s">
        <v>20</v>
      </c>
      <c r="H7" s="118" t="s">
        <v>23</v>
      </c>
      <c r="I7" s="114"/>
    </row>
    <row r="8" spans="1:9" ht="15" x14ac:dyDescent="0.25">
      <c r="B8" s="112" t="s">
        <v>195</v>
      </c>
    </row>
    <row r="9" spans="1:9" ht="15" x14ac:dyDescent="0.25">
      <c r="A9" s="29"/>
      <c r="B9" s="29"/>
      <c r="C9" s="29" t="s">
        <v>59</v>
      </c>
      <c r="D9" s="77">
        <v>20000</v>
      </c>
      <c r="E9" s="35"/>
      <c r="F9" s="147"/>
      <c r="G9" s="146">
        <f>D9*F9</f>
        <v>0</v>
      </c>
      <c r="H9" s="146">
        <f>D9-G9</f>
        <v>20000</v>
      </c>
      <c r="I9" s="115"/>
    </row>
    <row r="10" spans="1:9" ht="15" x14ac:dyDescent="0.25">
      <c r="A10" s="29"/>
      <c r="B10" s="29"/>
      <c r="C10" s="29" t="s">
        <v>61</v>
      </c>
      <c r="D10" s="77"/>
      <c r="E10" s="35"/>
      <c r="F10" s="147"/>
      <c r="G10" s="146">
        <f t="shared" ref="G10:G14" si="0">D10*F10</f>
        <v>0</v>
      </c>
      <c r="H10" s="146">
        <f t="shared" ref="H10:H14" si="1">D10-G10</f>
        <v>0</v>
      </c>
      <c r="I10" s="115"/>
    </row>
    <row r="11" spans="1:9" ht="15" x14ac:dyDescent="0.25">
      <c r="A11" s="29"/>
      <c r="B11" s="29"/>
      <c r="C11" s="29" t="s">
        <v>60</v>
      </c>
      <c r="D11" s="77"/>
      <c r="E11" s="35"/>
      <c r="F11" s="147"/>
      <c r="G11" s="146">
        <f t="shared" si="0"/>
        <v>0</v>
      </c>
      <c r="H11" s="146">
        <f t="shared" si="1"/>
        <v>0</v>
      </c>
      <c r="I11" s="115"/>
    </row>
    <row r="12" spans="1:9" ht="15" x14ac:dyDescent="0.25">
      <c r="A12" s="29"/>
      <c r="B12" s="29"/>
      <c r="C12" s="29" t="s">
        <v>62</v>
      </c>
      <c r="D12" s="77"/>
      <c r="E12" s="35"/>
      <c r="F12" s="147"/>
      <c r="G12" s="146">
        <f t="shared" si="0"/>
        <v>0</v>
      </c>
      <c r="H12" s="146">
        <f t="shared" si="1"/>
        <v>0</v>
      </c>
      <c r="I12" s="115"/>
    </row>
    <row r="13" spans="1:9" ht="15" x14ac:dyDescent="0.25">
      <c r="A13" s="29"/>
      <c r="B13" s="29"/>
      <c r="C13" s="29" t="s">
        <v>63</v>
      </c>
      <c r="D13" s="77"/>
      <c r="E13" s="35"/>
      <c r="F13" s="147"/>
      <c r="G13" s="146">
        <f t="shared" si="0"/>
        <v>0</v>
      </c>
      <c r="H13" s="146">
        <f t="shared" si="1"/>
        <v>0</v>
      </c>
      <c r="I13" s="115"/>
    </row>
    <row r="14" spans="1:9" ht="15" x14ac:dyDescent="0.25">
      <c r="A14" s="29"/>
      <c r="B14" s="29"/>
      <c r="C14" s="29"/>
      <c r="D14" s="77"/>
      <c r="E14" s="35"/>
      <c r="F14" s="147"/>
      <c r="G14" s="146">
        <f t="shared" si="0"/>
        <v>0</v>
      </c>
      <c r="H14" s="146">
        <f t="shared" si="1"/>
        <v>0</v>
      </c>
      <c r="I14" s="115"/>
    </row>
    <row r="15" spans="1:9" s="122" customFormat="1" ht="15.75" thickBot="1" x14ac:dyDescent="0.3">
      <c r="B15" s="241" t="s">
        <v>158</v>
      </c>
      <c r="C15" s="241"/>
      <c r="D15" s="56">
        <f>SUM(D9:D14)</f>
        <v>20000</v>
      </c>
      <c r="E15" s="97"/>
      <c r="F15" s="148">
        <f>IFERROR(G15/D15,"")</f>
        <v>0</v>
      </c>
      <c r="G15" s="56">
        <f>SUM(G9:G14)</f>
        <v>0</v>
      </c>
      <c r="H15" s="56">
        <f>SUM(H9:H14)</f>
        <v>20000</v>
      </c>
      <c r="I15" s="55"/>
    </row>
    <row r="16" spans="1:9" ht="15.75" thickTop="1" x14ac:dyDescent="0.25">
      <c r="A16" s="241"/>
      <c r="B16" s="241"/>
      <c r="C16" s="241"/>
      <c r="D16" s="40"/>
      <c r="E16" s="40"/>
      <c r="F16" s="40"/>
      <c r="G16" s="40"/>
      <c r="H16" s="40"/>
      <c r="I16" s="115"/>
    </row>
    <row r="17" spans="1:9" ht="15" x14ac:dyDescent="0.25">
      <c r="A17" s="242" t="s">
        <v>100</v>
      </c>
      <c r="B17" s="242"/>
      <c r="C17" s="243"/>
      <c r="D17" s="116"/>
      <c r="E17" s="116"/>
      <c r="F17" s="116"/>
      <c r="G17" s="116"/>
      <c r="H17" s="116"/>
      <c r="I17" s="116"/>
    </row>
    <row r="18" spans="1:9" ht="15" x14ac:dyDescent="0.25">
      <c r="A18" s="244"/>
      <c r="B18" s="245"/>
      <c r="C18" s="245"/>
      <c r="D18" s="127"/>
      <c r="E18" s="127"/>
      <c r="F18" s="127"/>
      <c r="G18" s="127"/>
      <c r="H18" s="127"/>
      <c r="I18" s="127"/>
    </row>
    <row r="19" spans="1:9" ht="12.6" customHeight="1" x14ac:dyDescent="0.2">
      <c r="A19" s="144"/>
      <c r="B19" s="144"/>
      <c r="C19" s="144"/>
      <c r="D19" s="144"/>
      <c r="E19" s="144"/>
      <c r="F19" s="144"/>
      <c r="G19" s="144"/>
      <c r="H19" s="144"/>
      <c r="I19" s="144"/>
    </row>
    <row r="20" spans="1:9" ht="12.6" customHeight="1" x14ac:dyDescent="0.2">
      <c r="A20" s="144"/>
      <c r="B20" s="144"/>
      <c r="C20" s="144"/>
      <c r="D20" s="144"/>
      <c r="E20" s="144"/>
      <c r="F20" s="144"/>
      <c r="G20" s="144"/>
      <c r="H20" s="144"/>
      <c r="I20" s="144"/>
    </row>
    <row r="21" spans="1:9" ht="12.6" customHeight="1" x14ac:dyDescent="0.2">
      <c r="A21" s="144"/>
      <c r="B21" s="144"/>
      <c r="C21" s="144"/>
      <c r="D21" s="144"/>
      <c r="E21" s="144"/>
      <c r="F21" s="144"/>
      <c r="G21" s="144"/>
      <c r="H21" s="144"/>
      <c r="I21" s="144"/>
    </row>
    <row r="22" spans="1:9" ht="12.6" customHeight="1" x14ac:dyDescent="0.2">
      <c r="A22" s="144"/>
      <c r="B22" s="144"/>
      <c r="C22" s="144"/>
      <c r="D22" s="144"/>
      <c r="E22" s="144"/>
      <c r="F22" s="144"/>
      <c r="G22" s="144"/>
      <c r="H22" s="144"/>
      <c r="I22" s="144"/>
    </row>
  </sheetData>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3E2F-5DAF-42FB-BB2E-15FCD733D7FD}">
  <dimension ref="A1:N53"/>
  <sheetViews>
    <sheetView workbookViewId="0">
      <pane ySplit="7" topLeftCell="A29" activePane="bottomLeft" state="frozen"/>
      <selection pane="bottomLeft" activeCell="A50" sqref="A50:J50"/>
    </sheetView>
  </sheetViews>
  <sheetFormatPr defaultColWidth="9.140625" defaultRowHeight="12.75" x14ac:dyDescent="0.2"/>
  <cols>
    <col min="1" max="1" width="4.28515625" style="1" customWidth="1"/>
    <col min="2" max="2" width="4" style="1" customWidth="1"/>
    <col min="3" max="3" width="20.140625" style="5" customWidth="1"/>
    <col min="4" max="4" width="38.7109375" style="5" customWidth="1"/>
    <col min="5" max="5" width="8.85546875" style="5" bestFit="1" customWidth="1"/>
    <col min="6" max="6" width="38.7109375" style="5" customWidth="1"/>
    <col min="7" max="7" width="14.85546875" style="5" customWidth="1"/>
    <col min="8" max="8" width="14.42578125" style="5" customWidth="1"/>
    <col min="9" max="9" width="32.5703125" style="5" customWidth="1"/>
    <col min="10" max="10" width="1.85546875" style="1" customWidth="1"/>
    <col min="11" max="11" width="8" style="1" bestFit="1" customWidth="1"/>
    <col min="12" max="12" width="4.5703125" style="1" bestFit="1" customWidth="1"/>
    <col min="13" max="13" width="8" style="1" bestFit="1" customWidth="1"/>
    <col min="14" max="14" width="4.5703125" style="1" bestFit="1" customWidth="1"/>
    <col min="15" max="15" width="8" style="1" bestFit="1" customWidth="1"/>
    <col min="16" max="16" width="4.5703125" style="1" bestFit="1" customWidth="1"/>
    <col min="17" max="17" width="8" style="1" bestFit="1" customWidth="1"/>
    <col min="18" max="18" width="5.28515625" style="1" customWidth="1"/>
    <col min="19" max="16384" width="9.140625" style="1"/>
  </cols>
  <sheetData>
    <row r="1" spans="1:14" ht="19.5" x14ac:dyDescent="0.3">
      <c r="A1" s="54" t="s">
        <v>101</v>
      </c>
      <c r="B1" s="10"/>
      <c r="C1" s="12"/>
      <c r="D1" s="12"/>
      <c r="E1" s="12"/>
      <c r="F1" s="12"/>
    </row>
    <row r="2" spans="1:14" ht="19.5" x14ac:dyDescent="0.3">
      <c r="A2" s="54" t="s">
        <v>143</v>
      </c>
      <c r="B2" s="8"/>
    </row>
    <row r="3" spans="1:14" ht="19.5" x14ac:dyDescent="0.3">
      <c r="A3" s="54" t="s">
        <v>12</v>
      </c>
      <c r="B3" s="8"/>
    </row>
    <row r="4" spans="1:14" ht="19.5" x14ac:dyDescent="0.3">
      <c r="A4" s="54" t="s">
        <v>147</v>
      </c>
      <c r="B4" s="8"/>
    </row>
    <row r="5" spans="1:14" s="3" customFormat="1" ht="15" x14ac:dyDescent="0.25">
      <c r="B5" s="13"/>
      <c r="C5" s="71"/>
      <c r="D5" s="5"/>
      <c r="E5" s="5"/>
      <c r="F5" s="5"/>
      <c r="G5" s="5"/>
      <c r="H5" s="5"/>
      <c r="I5" s="5"/>
      <c r="J5" s="1"/>
    </row>
    <row r="6" spans="1:14" s="3" customFormat="1" ht="15" x14ac:dyDescent="0.25">
      <c r="A6" s="44"/>
      <c r="B6" s="44"/>
      <c r="C6" s="264"/>
      <c r="D6" s="264"/>
      <c r="E6" s="264"/>
      <c r="F6" s="264"/>
      <c r="G6" s="264"/>
      <c r="H6" s="264"/>
      <c r="I6" s="264"/>
      <c r="J6" s="264"/>
    </row>
    <row r="7" spans="1:14" customFormat="1" ht="15" x14ac:dyDescent="0.25">
      <c r="A7" s="34" t="s">
        <v>102</v>
      </c>
      <c r="B7" s="34"/>
      <c r="C7" s="34"/>
      <c r="D7" s="185"/>
      <c r="E7" s="185"/>
      <c r="F7" s="185"/>
      <c r="G7" s="186"/>
      <c r="H7" s="187"/>
      <c r="I7" s="188"/>
      <c r="J7" s="188"/>
      <c r="K7" s="182"/>
    </row>
    <row r="8" spans="1:14" s="3" customFormat="1" ht="15" x14ac:dyDescent="0.25">
      <c r="A8" s="183"/>
      <c r="B8" s="184"/>
      <c r="C8" s="122"/>
      <c r="D8"/>
      <c r="E8"/>
      <c r="F8"/>
      <c r="G8"/>
      <c r="H8"/>
      <c r="I8"/>
      <c r="J8"/>
    </row>
    <row r="9" spans="1:14" s="3" customFormat="1" ht="15" x14ac:dyDescent="0.25">
      <c r="A9" s="2"/>
      <c r="B9" s="2" t="s">
        <v>200</v>
      </c>
      <c r="C9" s="2"/>
      <c r="I9" s="52"/>
      <c r="J9" s="52"/>
      <c r="K9" s="52"/>
      <c r="L9" s="52"/>
      <c r="M9" s="52"/>
      <c r="N9" s="52"/>
    </row>
    <row r="10" spans="1:14" s="14" customFormat="1" ht="90" x14ac:dyDescent="0.25">
      <c r="C10" s="191" t="s">
        <v>104</v>
      </c>
      <c r="D10" s="191" t="s">
        <v>103</v>
      </c>
      <c r="E10" s="191" t="s">
        <v>135</v>
      </c>
      <c r="F10" s="192" t="s">
        <v>107</v>
      </c>
      <c r="G10" s="192" t="s">
        <v>105</v>
      </c>
      <c r="H10" s="192" t="s">
        <v>106</v>
      </c>
      <c r="I10" s="192" t="s">
        <v>141</v>
      </c>
      <c r="J10" s="18"/>
    </row>
    <row r="11" spans="1:14" s="3" customFormat="1" ht="30" x14ac:dyDescent="0.25">
      <c r="C11" s="193" t="s">
        <v>109</v>
      </c>
      <c r="D11" s="193" t="s">
        <v>110</v>
      </c>
      <c r="E11" s="225" t="s">
        <v>134</v>
      </c>
      <c r="F11" s="193" t="s">
        <v>111</v>
      </c>
      <c r="G11" s="190">
        <v>500000</v>
      </c>
      <c r="H11" s="190">
        <v>4500000</v>
      </c>
      <c r="I11" s="193"/>
      <c r="J11" s="4"/>
      <c r="K11" s="36"/>
    </row>
    <row r="12" spans="1:14" s="3" customFormat="1" ht="15" x14ac:dyDescent="0.25">
      <c r="C12" s="193"/>
      <c r="D12" s="193"/>
      <c r="E12" s="225"/>
      <c r="F12" s="193"/>
      <c r="G12" s="190">
        <v>0</v>
      </c>
      <c r="H12" s="200">
        <v>0</v>
      </c>
      <c r="I12" s="193"/>
      <c r="J12" s="4"/>
      <c r="K12" s="36"/>
    </row>
    <row r="13" spans="1:14" s="3" customFormat="1" ht="15" x14ac:dyDescent="0.25">
      <c r="C13" s="193"/>
      <c r="D13" s="193"/>
      <c r="E13" s="225"/>
      <c r="F13" s="193"/>
      <c r="G13" s="190">
        <v>0</v>
      </c>
      <c r="H13" s="190">
        <v>0</v>
      </c>
      <c r="I13" s="193"/>
      <c r="J13" s="4"/>
      <c r="K13" s="36"/>
    </row>
    <row r="14" spans="1:14" s="3" customFormat="1" ht="15" x14ac:dyDescent="0.25">
      <c r="C14" s="193"/>
      <c r="D14" s="193"/>
      <c r="E14" s="225"/>
      <c r="F14" s="193"/>
      <c r="G14" s="190">
        <v>0</v>
      </c>
      <c r="H14" s="190">
        <v>0</v>
      </c>
      <c r="I14" s="193"/>
      <c r="J14" s="4"/>
      <c r="K14" s="36"/>
    </row>
    <row r="15" spans="1:14" s="3" customFormat="1" ht="15" x14ac:dyDescent="0.25">
      <c r="C15" s="193"/>
      <c r="D15" s="193"/>
      <c r="E15" s="225"/>
      <c r="F15" s="193"/>
      <c r="G15" s="189">
        <v>0</v>
      </c>
      <c r="H15" s="189">
        <v>0</v>
      </c>
      <c r="I15" s="193"/>
      <c r="J15" s="4"/>
      <c r="K15" s="36"/>
    </row>
    <row r="16" spans="1:14" s="2" customFormat="1" ht="15.75" thickBot="1" x14ac:dyDescent="0.3">
      <c r="C16" s="56" t="s">
        <v>203</v>
      </c>
      <c r="D16" s="194"/>
      <c r="E16" s="194"/>
      <c r="F16" s="194"/>
      <c r="G16" s="198">
        <f>SUM(G11:G15)</f>
        <v>500000</v>
      </c>
      <c r="H16" s="198">
        <f>SUM(H11:H15)</f>
        <v>4500000</v>
      </c>
      <c r="I16" s="194"/>
    </row>
    <row r="17" spans="1:14" s="3" customFormat="1" ht="15.75" thickTop="1" x14ac:dyDescent="0.25">
      <c r="C17" s="195"/>
      <c r="D17" s="195"/>
      <c r="E17" s="195"/>
      <c r="F17" s="195"/>
      <c r="G17" s="22"/>
      <c r="H17" s="22"/>
      <c r="I17" s="195"/>
      <c r="J17" s="4"/>
    </row>
    <row r="18" spans="1:14" s="3" customFormat="1" ht="15" x14ac:dyDescent="0.25">
      <c r="A18" s="2"/>
      <c r="B18" s="2" t="s">
        <v>201</v>
      </c>
      <c r="C18" s="2"/>
      <c r="I18" s="52"/>
      <c r="J18" s="52"/>
      <c r="K18" s="52"/>
      <c r="L18" s="52"/>
      <c r="M18" s="52"/>
      <c r="N18" s="52"/>
    </row>
    <row r="19" spans="1:14" s="14" customFormat="1" ht="90" x14ac:dyDescent="0.25">
      <c r="C19" s="191" t="s">
        <v>104</v>
      </c>
      <c r="D19" s="191" t="s">
        <v>103</v>
      </c>
      <c r="E19" s="191" t="s">
        <v>135</v>
      </c>
      <c r="F19" s="192" t="s">
        <v>107</v>
      </c>
      <c r="G19" s="192" t="s">
        <v>105</v>
      </c>
      <c r="H19" s="192" t="s">
        <v>106</v>
      </c>
      <c r="I19" s="192" t="s">
        <v>141</v>
      </c>
      <c r="J19" s="18"/>
    </row>
    <row r="20" spans="1:14" s="3" customFormat="1" ht="15" x14ac:dyDescent="0.25">
      <c r="C20" s="193"/>
      <c r="D20" s="193"/>
      <c r="E20" s="225"/>
      <c r="F20" s="193"/>
      <c r="G20" s="190">
        <v>0</v>
      </c>
      <c r="H20" s="190">
        <v>0</v>
      </c>
      <c r="I20" s="193"/>
      <c r="J20" s="4"/>
      <c r="K20" s="36"/>
    </row>
    <row r="21" spans="1:14" s="3" customFormat="1" ht="15" x14ac:dyDescent="0.25">
      <c r="C21" s="193"/>
      <c r="D21" s="193"/>
      <c r="E21" s="225"/>
      <c r="F21" s="193"/>
      <c r="G21" s="190"/>
      <c r="H21" s="190"/>
      <c r="I21" s="193"/>
      <c r="J21" s="4"/>
      <c r="K21" s="36"/>
    </row>
    <row r="22" spans="1:14" s="3" customFormat="1" ht="15" x14ac:dyDescent="0.25">
      <c r="C22" s="193"/>
      <c r="D22" s="193"/>
      <c r="E22" s="225"/>
      <c r="F22" s="193"/>
      <c r="G22" s="190"/>
      <c r="H22" s="190"/>
      <c r="I22" s="193"/>
      <c r="J22" s="4"/>
      <c r="K22" s="36"/>
    </row>
    <row r="23" spans="1:14" s="3" customFormat="1" ht="15" x14ac:dyDescent="0.25">
      <c r="C23" s="193"/>
      <c r="D23" s="193"/>
      <c r="E23" s="225"/>
      <c r="F23" s="193"/>
      <c r="G23" s="190">
        <v>0</v>
      </c>
      <c r="H23" s="190">
        <v>0</v>
      </c>
      <c r="I23" s="193"/>
      <c r="J23" s="4"/>
      <c r="K23" s="36"/>
    </row>
    <row r="24" spans="1:14" s="3" customFormat="1" ht="15" x14ac:dyDescent="0.25">
      <c r="C24" s="193"/>
      <c r="D24" s="193"/>
      <c r="E24" s="225"/>
      <c r="F24" s="193"/>
      <c r="G24" s="189">
        <v>0</v>
      </c>
      <c r="H24" s="189">
        <v>0</v>
      </c>
      <c r="I24" s="193"/>
      <c r="J24" s="4"/>
      <c r="K24" s="36"/>
    </row>
    <row r="25" spans="1:14" s="2" customFormat="1" ht="15.75" thickBot="1" x14ac:dyDescent="0.3">
      <c r="C25" s="56" t="s">
        <v>204</v>
      </c>
      <c r="D25" s="194"/>
      <c r="E25" s="194"/>
      <c r="F25" s="194"/>
      <c r="G25" s="198">
        <f>SUM(G20:G24)</f>
        <v>0</v>
      </c>
      <c r="H25" s="198">
        <f>SUM(H20:H24)</f>
        <v>0</v>
      </c>
      <c r="I25" s="194"/>
    </row>
    <row r="26" spans="1:14" s="3" customFormat="1" ht="15.75" thickTop="1" x14ac:dyDescent="0.25">
      <c r="C26" s="195"/>
      <c r="D26" s="195"/>
      <c r="E26" s="195"/>
      <c r="F26" s="195"/>
      <c r="G26" s="22"/>
      <c r="H26" s="22"/>
      <c r="I26" s="195"/>
      <c r="J26" s="4"/>
    </row>
    <row r="27" spans="1:14" s="3" customFormat="1" ht="15" x14ac:dyDescent="0.25">
      <c r="A27" s="2"/>
      <c r="B27" s="2" t="s">
        <v>202</v>
      </c>
      <c r="C27" s="2"/>
      <c r="I27" s="52"/>
      <c r="J27" s="52"/>
      <c r="K27" s="52"/>
      <c r="L27" s="52"/>
      <c r="M27" s="52"/>
      <c r="N27" s="52"/>
    </row>
    <row r="28" spans="1:14" s="14" customFormat="1" ht="90" x14ac:dyDescent="0.25">
      <c r="C28" s="191" t="s">
        <v>104</v>
      </c>
      <c r="D28" s="191" t="s">
        <v>103</v>
      </c>
      <c r="E28" s="191" t="s">
        <v>135</v>
      </c>
      <c r="F28" s="192" t="s">
        <v>107</v>
      </c>
      <c r="G28" s="192" t="s">
        <v>105</v>
      </c>
      <c r="H28" s="192" t="s">
        <v>106</v>
      </c>
      <c r="I28" s="192" t="s">
        <v>141</v>
      </c>
      <c r="J28" s="18"/>
    </row>
    <row r="29" spans="1:14" s="3" customFormat="1" ht="30" x14ac:dyDescent="0.25">
      <c r="C29" s="193" t="s">
        <v>140</v>
      </c>
      <c r="D29" s="193" t="s">
        <v>138</v>
      </c>
      <c r="E29" s="225" t="s">
        <v>137</v>
      </c>
      <c r="F29" s="193" t="s">
        <v>139</v>
      </c>
      <c r="G29" s="190">
        <v>4000000</v>
      </c>
      <c r="H29" s="190">
        <v>11000000</v>
      </c>
      <c r="I29" s="193"/>
      <c r="J29" s="4"/>
      <c r="K29" s="36"/>
    </row>
    <row r="30" spans="1:14" s="3" customFormat="1" ht="30" x14ac:dyDescent="0.25">
      <c r="C30" s="193" t="s">
        <v>186</v>
      </c>
      <c r="D30" s="193" t="s">
        <v>138</v>
      </c>
      <c r="E30" s="225">
        <v>2023</v>
      </c>
      <c r="F30" s="193" t="s">
        <v>139</v>
      </c>
      <c r="G30" s="190">
        <v>2000000</v>
      </c>
      <c r="H30" s="190">
        <v>8000000</v>
      </c>
      <c r="I30" s="193"/>
      <c r="J30" s="4"/>
      <c r="K30" s="36"/>
    </row>
    <row r="31" spans="1:14" s="3" customFormat="1" ht="15" x14ac:dyDescent="0.25">
      <c r="C31" s="193"/>
      <c r="D31" s="193"/>
      <c r="E31" s="225"/>
      <c r="F31" s="193"/>
      <c r="G31" s="189">
        <v>0</v>
      </c>
      <c r="H31" s="189">
        <v>0</v>
      </c>
      <c r="I31" s="193"/>
      <c r="J31" s="4"/>
      <c r="K31" s="36"/>
    </row>
    <row r="32" spans="1:14" s="2" customFormat="1" ht="15.75" thickBot="1" x14ac:dyDescent="0.3">
      <c r="C32" s="56" t="s">
        <v>182</v>
      </c>
      <c r="D32" s="194"/>
      <c r="E32" s="194"/>
      <c r="F32" s="194"/>
      <c r="G32" s="198">
        <f>SUM(G29:G31)</f>
        <v>6000000</v>
      </c>
      <c r="H32" s="198">
        <f>SUM(H29:H31)</f>
        <v>19000000</v>
      </c>
      <c r="I32" s="194"/>
    </row>
    <row r="33" spans="1:14" s="3" customFormat="1" ht="15.75" thickTop="1" x14ac:dyDescent="0.25">
      <c r="C33" s="195"/>
      <c r="D33" s="195"/>
      <c r="E33" s="195"/>
      <c r="F33" s="195"/>
      <c r="G33" s="22"/>
      <c r="H33" s="22"/>
      <c r="I33" s="195"/>
      <c r="J33" s="4"/>
    </row>
    <row r="34" spans="1:14" s="3" customFormat="1" ht="15" x14ac:dyDescent="0.25">
      <c r="A34" s="2"/>
      <c r="B34" s="2" t="s">
        <v>18</v>
      </c>
      <c r="C34" s="196"/>
      <c r="D34" s="6"/>
      <c r="E34" s="6"/>
      <c r="F34" s="6"/>
      <c r="I34" s="197"/>
      <c r="J34" s="52"/>
      <c r="K34" s="52"/>
      <c r="L34" s="52"/>
      <c r="M34" s="52"/>
      <c r="N34" s="52"/>
    </row>
    <row r="35" spans="1:14" s="14" customFormat="1" ht="90" x14ac:dyDescent="0.25">
      <c r="C35" s="191" t="s">
        <v>104</v>
      </c>
      <c r="D35" s="191" t="s">
        <v>103</v>
      </c>
      <c r="E35" s="191" t="s">
        <v>135</v>
      </c>
      <c r="F35" s="192" t="s">
        <v>107</v>
      </c>
      <c r="G35" s="192" t="s">
        <v>105</v>
      </c>
      <c r="H35" s="192" t="s">
        <v>106</v>
      </c>
      <c r="I35" s="192" t="s">
        <v>141</v>
      </c>
      <c r="J35" s="18"/>
    </row>
    <row r="36" spans="1:14" s="3" customFormat="1" ht="30" x14ac:dyDescent="0.25">
      <c r="C36" s="193" t="s">
        <v>112</v>
      </c>
      <c r="D36" s="193" t="s">
        <v>113</v>
      </c>
      <c r="E36" s="225" t="s">
        <v>136</v>
      </c>
      <c r="F36" s="193" t="s">
        <v>114</v>
      </c>
      <c r="G36" s="190">
        <v>1000000</v>
      </c>
      <c r="H36" s="190">
        <v>1000000</v>
      </c>
      <c r="I36" s="193"/>
      <c r="J36" s="4"/>
      <c r="K36" s="36"/>
    </row>
    <row r="37" spans="1:14" s="3" customFormat="1" ht="15" x14ac:dyDescent="0.25">
      <c r="C37" s="193" t="s">
        <v>183</v>
      </c>
      <c r="D37" s="193" t="s">
        <v>184</v>
      </c>
      <c r="E37" s="225">
        <v>2023</v>
      </c>
      <c r="F37" s="193" t="s">
        <v>185</v>
      </c>
      <c r="G37" s="190">
        <v>4500000</v>
      </c>
      <c r="H37" s="190">
        <v>45000000</v>
      </c>
      <c r="I37" s="193"/>
      <c r="J37" s="4"/>
      <c r="K37" s="36"/>
    </row>
    <row r="38" spans="1:14" s="3" customFormat="1" ht="15" x14ac:dyDescent="0.25">
      <c r="C38" s="193"/>
      <c r="D38" s="193"/>
      <c r="E38" s="225"/>
      <c r="F38" s="193"/>
      <c r="G38" s="190"/>
      <c r="H38" s="190"/>
      <c r="I38" s="193"/>
      <c r="J38" s="4"/>
      <c r="K38" s="36"/>
    </row>
    <row r="39" spans="1:14" s="3" customFormat="1" ht="15" x14ac:dyDescent="0.25">
      <c r="C39" s="193"/>
      <c r="D39" s="193"/>
      <c r="E39" s="225"/>
      <c r="F39" s="193"/>
      <c r="G39" s="190">
        <v>0</v>
      </c>
      <c r="H39" s="190">
        <v>0</v>
      </c>
      <c r="I39" s="193"/>
      <c r="J39" s="4"/>
      <c r="K39" s="36"/>
    </row>
    <row r="40" spans="1:14" s="3" customFormat="1" ht="15" x14ac:dyDescent="0.25">
      <c r="C40" s="193"/>
      <c r="D40" s="193"/>
      <c r="E40" s="225"/>
      <c r="F40" s="193"/>
      <c r="G40" s="190">
        <v>0</v>
      </c>
      <c r="H40" s="190">
        <v>0</v>
      </c>
      <c r="I40" s="193"/>
      <c r="J40" s="4"/>
      <c r="K40" s="36"/>
    </row>
    <row r="41" spans="1:14" s="14" customFormat="1" ht="15" x14ac:dyDescent="0.25">
      <c r="C41" s="193"/>
      <c r="D41" s="193"/>
      <c r="E41" s="225"/>
      <c r="F41" s="193"/>
      <c r="G41" s="190">
        <v>0</v>
      </c>
      <c r="H41" s="190">
        <v>0</v>
      </c>
      <c r="I41" s="193"/>
      <c r="J41" s="18"/>
    </row>
    <row r="42" spans="1:14" s="3" customFormat="1" ht="15" x14ac:dyDescent="0.25">
      <c r="C42" s="193"/>
      <c r="D42" s="193"/>
      <c r="E42" s="225"/>
      <c r="F42" s="193"/>
      <c r="G42" s="190">
        <v>0</v>
      </c>
      <c r="H42" s="190">
        <v>0</v>
      </c>
      <c r="I42" s="193"/>
      <c r="J42" s="4"/>
      <c r="K42" s="36"/>
    </row>
    <row r="43" spans="1:14" s="3" customFormat="1" ht="15" x14ac:dyDescent="0.25">
      <c r="C43" s="193"/>
      <c r="D43" s="193"/>
      <c r="E43" s="225"/>
      <c r="F43" s="193"/>
      <c r="G43" s="190">
        <v>0</v>
      </c>
      <c r="H43" s="190">
        <v>0</v>
      </c>
      <c r="I43" s="193"/>
      <c r="J43" s="4"/>
      <c r="K43" s="36"/>
    </row>
    <row r="44" spans="1:14" s="3" customFormat="1" ht="15" x14ac:dyDescent="0.25">
      <c r="C44" s="193"/>
      <c r="D44" s="193"/>
      <c r="E44" s="225"/>
      <c r="F44" s="193"/>
      <c r="G44" s="190">
        <v>0</v>
      </c>
      <c r="H44" s="190">
        <v>0</v>
      </c>
      <c r="I44" s="193"/>
      <c r="J44" s="4"/>
      <c r="K44" s="36"/>
    </row>
    <row r="45" spans="1:14" s="3" customFormat="1" ht="15" x14ac:dyDescent="0.25">
      <c r="C45" s="193"/>
      <c r="D45" s="193"/>
      <c r="E45" s="225"/>
      <c r="F45" s="193"/>
      <c r="G45" s="190">
        <v>0</v>
      </c>
      <c r="H45" s="190">
        <v>0</v>
      </c>
      <c r="I45" s="193"/>
      <c r="J45" s="4"/>
      <c r="K45" s="36"/>
    </row>
    <row r="46" spans="1:14" s="3" customFormat="1" ht="15.75" thickBot="1" x14ac:dyDescent="0.3">
      <c r="C46" s="56" t="s">
        <v>115</v>
      </c>
      <c r="D46" s="56"/>
      <c r="E46" s="56"/>
      <c r="F46" s="56"/>
      <c r="G46" s="198">
        <f>SUM(G36:G45)</f>
        <v>5500000</v>
      </c>
      <c r="H46" s="198">
        <f>SUM(H36:H45)</f>
        <v>46000000</v>
      </c>
      <c r="I46" s="56"/>
      <c r="J46" s="4"/>
      <c r="K46" s="36"/>
    </row>
    <row r="47" spans="1:14" s="3" customFormat="1" ht="19.149999999999999" customHeight="1" thickTop="1" x14ac:dyDescent="0.25">
      <c r="A47" s="2"/>
      <c r="B47" s="2" t="s">
        <v>108</v>
      </c>
      <c r="C47" s="196"/>
      <c r="D47" s="6"/>
      <c r="E47" s="6"/>
      <c r="F47" s="6"/>
      <c r="G47" s="199"/>
      <c r="H47" s="199"/>
      <c r="I47" s="197"/>
      <c r="J47" s="52"/>
      <c r="K47" s="52"/>
      <c r="L47" s="52"/>
      <c r="M47" s="52"/>
      <c r="N47" s="52"/>
    </row>
    <row r="48" spans="1:14" s="3" customFormat="1" ht="15.75" thickBot="1" x14ac:dyDescent="0.3">
      <c r="C48" s="56"/>
      <c r="D48" s="56"/>
      <c r="E48" s="56"/>
      <c r="F48" s="56"/>
      <c r="G48" s="198">
        <f>G16+G25+G32+G46</f>
        <v>12000000</v>
      </c>
      <c r="H48" s="198">
        <f>H16+H25+H32+H46</f>
        <v>69500000</v>
      </c>
      <c r="I48" s="56"/>
      <c r="J48" s="4"/>
      <c r="K48" s="36"/>
    </row>
    <row r="49" spans="1:11" s="2" customFormat="1" ht="15.75" thickTop="1" x14ac:dyDescent="0.25">
      <c r="A49" s="86"/>
      <c r="B49" s="86"/>
      <c r="C49" s="87"/>
      <c r="D49" s="87"/>
      <c r="E49" s="87"/>
      <c r="F49" s="87"/>
      <c r="G49" s="87"/>
      <c r="H49" s="87"/>
      <c r="I49" s="87"/>
      <c r="J49" s="88"/>
    </row>
    <row r="50" spans="1:11" s="3" customFormat="1" ht="33.75" customHeight="1" x14ac:dyDescent="0.25">
      <c r="A50" s="267" t="s">
        <v>145</v>
      </c>
      <c r="B50" s="267"/>
      <c r="C50" s="267"/>
      <c r="D50" s="267"/>
      <c r="E50" s="267"/>
      <c r="F50" s="267"/>
      <c r="G50" s="267"/>
      <c r="H50" s="267"/>
      <c r="I50" s="267"/>
      <c r="J50" s="267"/>
      <c r="K50" s="121"/>
    </row>
    <row r="51" spans="1:11" s="3" customFormat="1" ht="15" x14ac:dyDescent="0.25">
      <c r="C51" s="4"/>
      <c r="D51" s="4"/>
      <c r="E51" s="4"/>
      <c r="F51" s="4"/>
      <c r="G51" s="4"/>
      <c r="H51" s="4"/>
      <c r="I51" s="4"/>
    </row>
    <row r="52" spans="1:11" s="3" customFormat="1" ht="15" x14ac:dyDescent="0.25">
      <c r="C52" s="7"/>
      <c r="D52" s="7"/>
      <c r="E52" s="7"/>
      <c r="F52" s="7"/>
      <c r="G52" s="7"/>
      <c r="H52" s="7"/>
      <c r="I52" s="7"/>
    </row>
    <row r="53" spans="1:11" s="3" customFormat="1" ht="15" x14ac:dyDescent="0.25">
      <c r="C53" s="4"/>
      <c r="D53" s="4"/>
      <c r="E53" s="4"/>
      <c r="F53" s="4"/>
      <c r="G53" s="4"/>
      <c r="H53" s="4"/>
      <c r="I53" s="4"/>
    </row>
  </sheetData>
  <mergeCells count="2">
    <mergeCell ref="C6:J6"/>
    <mergeCell ref="A50:J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7214-8E1D-4031-AC35-88CA6820D85C}">
  <dimension ref="A1:M51"/>
  <sheetViews>
    <sheetView workbookViewId="0">
      <pane ySplit="7" topLeftCell="A17" activePane="bottomLeft" state="frozen"/>
      <selection pane="bottomLeft" activeCell="B29" sqref="B29"/>
    </sheetView>
  </sheetViews>
  <sheetFormatPr defaultColWidth="9.140625" defaultRowHeight="12.75" x14ac:dyDescent="0.2"/>
  <cols>
    <col min="1" max="1" width="4.28515625" style="1" customWidth="1"/>
    <col min="2" max="2" width="4" style="1" customWidth="1"/>
    <col min="3" max="3" width="20.140625" style="5" customWidth="1"/>
    <col min="4" max="4" width="14.28515625" style="213" bestFit="1" customWidth="1"/>
    <col min="5" max="5" width="38.7109375" style="5" customWidth="1"/>
    <col min="6" max="6" width="20.140625" style="5" customWidth="1"/>
    <col min="7" max="7" width="14.85546875" style="5" customWidth="1"/>
    <col min="8" max="8" width="14.42578125" style="5" customWidth="1"/>
    <col min="9" max="9" width="1.85546875" style="1" customWidth="1"/>
    <col min="10" max="10" width="8" style="1" bestFit="1" customWidth="1"/>
    <col min="11" max="11" width="4.5703125" style="1" bestFit="1" customWidth="1"/>
    <col min="12" max="12" width="8" style="1" bestFit="1" customWidth="1"/>
    <col min="13" max="13" width="4.5703125" style="1" bestFit="1" customWidth="1"/>
    <col min="14" max="14" width="8" style="1" bestFit="1" customWidth="1"/>
    <col min="15" max="15" width="4.5703125" style="1" bestFit="1" customWidth="1"/>
    <col min="16" max="16" width="8" style="1" bestFit="1" customWidth="1"/>
    <col min="17" max="17" width="5.28515625" style="1" customWidth="1"/>
    <col min="18" max="16384" width="9.140625" style="1"/>
  </cols>
  <sheetData>
    <row r="1" spans="1:13" ht="19.5" x14ac:dyDescent="0.3">
      <c r="A1" s="54" t="s">
        <v>120</v>
      </c>
      <c r="B1" s="10"/>
      <c r="C1" s="12"/>
      <c r="D1" s="212"/>
      <c r="E1" s="12"/>
      <c r="F1" s="12"/>
    </row>
    <row r="2" spans="1:13" ht="19.5" x14ac:dyDescent="0.3">
      <c r="A2" s="54" t="s">
        <v>144</v>
      </c>
      <c r="B2" s="8"/>
    </row>
    <row r="3" spans="1:13" ht="19.5" x14ac:dyDescent="0.3">
      <c r="A3" s="54" t="s">
        <v>12</v>
      </c>
      <c r="B3" s="8"/>
    </row>
    <row r="4" spans="1:13" ht="19.5" x14ac:dyDescent="0.3">
      <c r="A4" s="54" t="s">
        <v>146</v>
      </c>
      <c r="B4" s="8"/>
    </row>
    <row r="5" spans="1:13" s="3" customFormat="1" ht="15" x14ac:dyDescent="0.25">
      <c r="B5" s="13"/>
      <c r="C5" s="71"/>
      <c r="D5" s="214"/>
      <c r="E5" s="5"/>
      <c r="F5" s="5"/>
      <c r="G5" s="5"/>
      <c r="H5" s="5"/>
      <c r="I5" s="1"/>
    </row>
    <row r="6" spans="1:13" s="3" customFormat="1" ht="15" x14ac:dyDescent="0.25">
      <c r="A6" s="44"/>
      <c r="B6" s="44"/>
      <c r="C6" s="264"/>
      <c r="D6" s="264"/>
      <c r="E6" s="264"/>
      <c r="F6" s="264"/>
      <c r="G6" s="264"/>
      <c r="H6" s="264"/>
      <c r="I6" s="264"/>
    </row>
    <row r="7" spans="1:13" customFormat="1" ht="15" x14ac:dyDescent="0.25">
      <c r="A7" s="34" t="s">
        <v>129</v>
      </c>
      <c r="B7" s="34"/>
      <c r="C7" s="34"/>
      <c r="D7" s="215"/>
      <c r="E7" s="185"/>
      <c r="F7" s="185"/>
      <c r="G7" s="186"/>
      <c r="H7" s="187"/>
      <c r="I7" s="188"/>
      <c r="J7" s="182"/>
    </row>
    <row r="8" spans="1:13" s="3" customFormat="1" ht="15" x14ac:dyDescent="0.25">
      <c r="A8" s="183"/>
      <c r="B8" s="184"/>
      <c r="C8" s="122"/>
      <c r="D8" s="216"/>
      <c r="E8"/>
      <c r="F8"/>
      <c r="G8"/>
      <c r="H8"/>
      <c r="I8"/>
    </row>
    <row r="9" spans="1:13" s="3" customFormat="1" ht="15" x14ac:dyDescent="0.25">
      <c r="A9" s="2"/>
      <c r="B9" s="2" t="s">
        <v>200</v>
      </c>
      <c r="C9" s="2"/>
      <c r="D9" s="217"/>
      <c r="I9" s="52"/>
      <c r="J9" s="52"/>
      <c r="K9" s="52"/>
      <c r="L9" s="52"/>
      <c r="M9" s="52"/>
    </row>
    <row r="10" spans="1:13" s="14" customFormat="1" ht="30" x14ac:dyDescent="0.25">
      <c r="C10" s="191" t="s">
        <v>104</v>
      </c>
      <c r="D10" s="218" t="s">
        <v>126</v>
      </c>
      <c r="E10" s="191" t="s">
        <v>103</v>
      </c>
      <c r="F10" s="192" t="s">
        <v>122</v>
      </c>
      <c r="G10" s="192" t="s">
        <v>121</v>
      </c>
      <c r="H10" s="192" t="s">
        <v>124</v>
      </c>
      <c r="I10" s="18"/>
    </row>
    <row r="11" spans="1:13" s="3" customFormat="1" ht="15" x14ac:dyDescent="0.25">
      <c r="C11" s="193" t="s">
        <v>131</v>
      </c>
      <c r="D11" s="219">
        <v>45325</v>
      </c>
      <c r="E11" s="193" t="s">
        <v>130</v>
      </c>
      <c r="F11" s="193" t="s">
        <v>123</v>
      </c>
      <c r="G11" s="190">
        <v>500000</v>
      </c>
      <c r="H11" s="190">
        <v>500000</v>
      </c>
      <c r="I11" s="4"/>
      <c r="J11" s="36"/>
    </row>
    <row r="12" spans="1:13" s="3" customFormat="1" ht="15" x14ac:dyDescent="0.25">
      <c r="C12" s="193"/>
      <c r="D12" s="219"/>
      <c r="E12" s="193"/>
      <c r="F12" s="193"/>
      <c r="G12" s="190">
        <v>0</v>
      </c>
      <c r="H12" s="190">
        <v>0</v>
      </c>
      <c r="I12" s="4"/>
      <c r="J12" s="36"/>
    </row>
    <row r="13" spans="1:13" s="3" customFormat="1" ht="15" x14ac:dyDescent="0.25">
      <c r="C13" s="193"/>
      <c r="D13" s="219"/>
      <c r="E13" s="193"/>
      <c r="F13" s="193"/>
      <c r="G13" s="190">
        <v>0</v>
      </c>
      <c r="H13" s="190">
        <v>0</v>
      </c>
      <c r="I13" s="4"/>
      <c r="J13" s="36"/>
    </row>
    <row r="14" spans="1:13" s="3" customFormat="1" ht="15" x14ac:dyDescent="0.25">
      <c r="C14" s="193"/>
      <c r="D14" s="219"/>
      <c r="E14" s="193"/>
      <c r="F14" s="193"/>
      <c r="G14" s="190">
        <v>0</v>
      </c>
      <c r="H14" s="190">
        <v>0</v>
      </c>
      <c r="I14" s="4"/>
      <c r="J14" s="36"/>
    </row>
    <row r="15" spans="1:13" s="3" customFormat="1" ht="15" x14ac:dyDescent="0.25">
      <c r="C15" s="193"/>
      <c r="D15" s="219"/>
      <c r="E15" s="193"/>
      <c r="F15" s="193"/>
      <c r="G15" s="190">
        <v>0</v>
      </c>
      <c r="H15" s="190">
        <v>0</v>
      </c>
      <c r="I15" s="4"/>
      <c r="J15" s="36"/>
    </row>
    <row r="16" spans="1:13" s="3" customFormat="1" ht="15" x14ac:dyDescent="0.25">
      <c r="C16" s="193"/>
      <c r="D16" s="219"/>
      <c r="E16" s="193"/>
      <c r="F16" s="193"/>
      <c r="G16" s="189">
        <v>0</v>
      </c>
      <c r="H16" s="189">
        <v>0</v>
      </c>
      <c r="I16" s="4"/>
      <c r="J16" s="36"/>
    </row>
    <row r="17" spans="1:13" s="2" customFormat="1" ht="15.75" thickBot="1" x14ac:dyDescent="0.3">
      <c r="C17" s="56" t="s">
        <v>187</v>
      </c>
      <c r="D17" s="220"/>
      <c r="E17" s="194"/>
      <c r="F17" s="194"/>
      <c r="G17" s="198">
        <f>SUM(G11:G16)</f>
        <v>500000</v>
      </c>
      <c r="H17" s="198">
        <f>SUM(H11:H16)</f>
        <v>500000</v>
      </c>
    </row>
    <row r="18" spans="1:13" s="3" customFormat="1" ht="15.75" thickTop="1" x14ac:dyDescent="0.25">
      <c r="C18" s="195"/>
      <c r="D18" s="221"/>
      <c r="E18" s="195"/>
      <c r="F18" s="195"/>
      <c r="G18" s="22"/>
      <c r="H18" s="22"/>
      <c r="I18" s="4"/>
    </row>
    <row r="19" spans="1:13" s="3" customFormat="1" ht="15" x14ac:dyDescent="0.25">
      <c r="A19" s="2"/>
      <c r="B19" s="2" t="s">
        <v>201</v>
      </c>
      <c r="C19" s="2"/>
      <c r="D19" s="217"/>
      <c r="I19" s="52"/>
      <c r="J19" s="52"/>
      <c r="K19" s="52"/>
      <c r="L19" s="52"/>
      <c r="M19" s="52"/>
    </row>
    <row r="20" spans="1:13" s="14" customFormat="1" ht="30" x14ac:dyDescent="0.25">
      <c r="C20" s="191" t="s">
        <v>104</v>
      </c>
      <c r="D20" s="218" t="s">
        <v>126</v>
      </c>
      <c r="E20" s="191" t="s">
        <v>103</v>
      </c>
      <c r="F20" s="192" t="s">
        <v>122</v>
      </c>
      <c r="G20" s="192" t="s">
        <v>121</v>
      </c>
      <c r="H20" s="192" t="s">
        <v>124</v>
      </c>
      <c r="I20" s="18"/>
    </row>
    <row r="21" spans="1:13" s="3" customFormat="1" ht="15" x14ac:dyDescent="0.25">
      <c r="C21" s="193" t="s">
        <v>192</v>
      </c>
      <c r="D21" s="219">
        <v>46421</v>
      </c>
      <c r="E21" s="193" t="s">
        <v>193</v>
      </c>
      <c r="F21" s="193" t="s">
        <v>123</v>
      </c>
      <c r="G21" s="190">
        <v>500000</v>
      </c>
      <c r="H21" s="190">
        <v>0</v>
      </c>
      <c r="I21" s="4"/>
      <c r="J21" s="36"/>
    </row>
    <row r="22" spans="1:13" s="3" customFormat="1" ht="15" x14ac:dyDescent="0.25">
      <c r="C22" s="193"/>
      <c r="D22" s="219"/>
      <c r="E22" s="193"/>
      <c r="F22" s="193"/>
      <c r="G22" s="190">
        <v>0</v>
      </c>
      <c r="H22" s="190">
        <v>0</v>
      </c>
      <c r="I22" s="4"/>
      <c r="J22" s="36"/>
    </row>
    <row r="23" spans="1:13" s="3" customFormat="1" ht="15" x14ac:dyDescent="0.25">
      <c r="C23" s="193"/>
      <c r="D23" s="219"/>
      <c r="E23" s="193"/>
      <c r="F23" s="193"/>
      <c r="G23" s="190">
        <v>0</v>
      </c>
      <c r="H23" s="190">
        <v>0</v>
      </c>
      <c r="I23" s="4"/>
      <c r="J23" s="36"/>
    </row>
    <row r="24" spans="1:13" s="3" customFormat="1" ht="15" x14ac:dyDescent="0.25">
      <c r="C24" s="193"/>
      <c r="D24" s="219"/>
      <c r="E24" s="193"/>
      <c r="F24" s="193"/>
      <c r="G24" s="190">
        <v>0</v>
      </c>
      <c r="H24" s="190">
        <v>0</v>
      </c>
      <c r="I24" s="4"/>
      <c r="J24" s="36"/>
    </row>
    <row r="25" spans="1:13" s="3" customFormat="1" ht="15" x14ac:dyDescent="0.25">
      <c r="C25" s="193"/>
      <c r="D25" s="219"/>
      <c r="E25" s="193"/>
      <c r="F25" s="193"/>
      <c r="G25" s="189">
        <v>0</v>
      </c>
      <c r="H25" s="189">
        <v>0</v>
      </c>
      <c r="I25" s="4"/>
      <c r="J25" s="36"/>
    </row>
    <row r="26" spans="1:13" s="2" customFormat="1" ht="15.75" thickBot="1" x14ac:dyDescent="0.3">
      <c r="C26" s="56" t="s">
        <v>188</v>
      </c>
      <c r="D26" s="220"/>
      <c r="E26" s="194"/>
      <c r="F26" s="194"/>
      <c r="G26" s="198">
        <f>SUM(G21:G25)</f>
        <v>500000</v>
      </c>
      <c r="H26" s="198">
        <f>SUM(H21:H25)</f>
        <v>0</v>
      </c>
    </row>
    <row r="27" spans="1:13" s="3" customFormat="1" ht="15.75" thickTop="1" x14ac:dyDescent="0.25">
      <c r="C27" s="195"/>
      <c r="D27" s="221"/>
      <c r="E27" s="195"/>
      <c r="F27" s="195"/>
      <c r="G27" s="22"/>
      <c r="H27" s="22"/>
      <c r="I27" s="4"/>
    </row>
    <row r="28" spans="1:13" s="3" customFormat="1" ht="15" x14ac:dyDescent="0.25">
      <c r="A28" s="2"/>
      <c r="B28" s="2" t="s">
        <v>217</v>
      </c>
      <c r="C28" s="2"/>
      <c r="D28" s="217"/>
      <c r="I28" s="52"/>
      <c r="J28" s="52"/>
      <c r="K28" s="52"/>
      <c r="L28" s="52"/>
      <c r="M28" s="52"/>
    </row>
    <row r="29" spans="1:13" s="14" customFormat="1" ht="30" x14ac:dyDescent="0.25">
      <c r="C29" s="191" t="s">
        <v>104</v>
      </c>
      <c r="D29" s="218" t="s">
        <v>126</v>
      </c>
      <c r="E29" s="191" t="s">
        <v>103</v>
      </c>
      <c r="F29" s="192" t="s">
        <v>122</v>
      </c>
      <c r="G29" s="192" t="s">
        <v>121</v>
      </c>
      <c r="H29" s="192" t="s">
        <v>124</v>
      </c>
      <c r="I29" s="18"/>
    </row>
    <row r="30" spans="1:13" s="3" customFormat="1" ht="15" x14ac:dyDescent="0.25">
      <c r="C30" s="193" t="s">
        <v>190</v>
      </c>
      <c r="D30" s="219">
        <v>46786</v>
      </c>
      <c r="E30" s="193" t="s">
        <v>191</v>
      </c>
      <c r="F30" s="193" t="s">
        <v>123</v>
      </c>
      <c r="G30" s="190">
        <v>5000000</v>
      </c>
      <c r="H30" s="190">
        <v>0</v>
      </c>
      <c r="I30" s="4"/>
      <c r="J30" s="36"/>
    </row>
    <row r="31" spans="1:13" s="3" customFormat="1" ht="15" x14ac:dyDescent="0.25">
      <c r="C31" s="193"/>
      <c r="D31" s="219"/>
      <c r="E31" s="193"/>
      <c r="F31" s="193"/>
      <c r="G31" s="190">
        <v>0</v>
      </c>
      <c r="H31" s="190">
        <v>0</v>
      </c>
      <c r="I31" s="4"/>
      <c r="J31" s="36"/>
    </row>
    <row r="32" spans="1:13" s="3" customFormat="1" ht="15" x14ac:dyDescent="0.25">
      <c r="C32" s="193"/>
      <c r="D32" s="219"/>
      <c r="E32" s="193"/>
      <c r="F32" s="193"/>
      <c r="G32" s="190">
        <v>0</v>
      </c>
      <c r="H32" s="190">
        <v>0</v>
      </c>
      <c r="I32" s="4"/>
      <c r="J32" s="36"/>
    </row>
    <row r="33" spans="1:13" s="3" customFormat="1" ht="15" x14ac:dyDescent="0.25">
      <c r="C33" s="193"/>
      <c r="D33" s="219"/>
      <c r="E33" s="193"/>
      <c r="F33" s="193"/>
      <c r="G33" s="190">
        <v>0</v>
      </c>
      <c r="H33" s="190">
        <v>0</v>
      </c>
      <c r="I33" s="4"/>
      <c r="J33" s="36"/>
    </row>
    <row r="34" spans="1:13" s="3" customFormat="1" ht="15" x14ac:dyDescent="0.25">
      <c r="C34" s="193"/>
      <c r="D34" s="219"/>
      <c r="E34" s="193"/>
      <c r="F34" s="193"/>
      <c r="G34" s="189">
        <v>0</v>
      </c>
      <c r="H34" s="189">
        <v>0</v>
      </c>
      <c r="I34" s="4"/>
      <c r="J34" s="36"/>
    </row>
    <row r="35" spans="1:13" s="2" customFormat="1" ht="15.75" thickBot="1" x14ac:dyDescent="0.3">
      <c r="C35" s="56" t="s">
        <v>189</v>
      </c>
      <c r="D35" s="220"/>
      <c r="E35" s="194"/>
      <c r="F35" s="194"/>
      <c r="G35" s="198">
        <f>SUM(G30:G34)</f>
        <v>5000000</v>
      </c>
      <c r="H35" s="198">
        <f>SUM(H30:H34)</f>
        <v>0</v>
      </c>
    </row>
    <row r="36" spans="1:13" s="3" customFormat="1" ht="15.75" thickTop="1" x14ac:dyDescent="0.25">
      <c r="C36" s="195"/>
      <c r="D36" s="221"/>
      <c r="E36" s="195"/>
      <c r="F36" s="195"/>
      <c r="G36" s="22"/>
      <c r="H36" s="22"/>
      <c r="I36" s="4"/>
    </row>
    <row r="37" spans="1:13" s="3" customFormat="1" ht="15" x14ac:dyDescent="0.25">
      <c r="A37" s="2"/>
      <c r="B37" s="2" t="s">
        <v>18</v>
      </c>
      <c r="C37" s="196"/>
      <c r="D37" s="222"/>
      <c r="E37" s="6"/>
      <c r="F37" s="6"/>
      <c r="I37" s="52"/>
      <c r="J37" s="52"/>
      <c r="K37" s="52"/>
      <c r="L37" s="52"/>
      <c r="M37" s="52"/>
    </row>
    <row r="38" spans="1:13" s="14" customFormat="1" ht="30" x14ac:dyDescent="0.25">
      <c r="C38" s="191" t="s">
        <v>104</v>
      </c>
      <c r="D38" s="218" t="s">
        <v>126</v>
      </c>
      <c r="E38" s="191" t="s">
        <v>103</v>
      </c>
      <c r="F38" s="192" t="s">
        <v>122</v>
      </c>
      <c r="G38" s="192" t="s">
        <v>121</v>
      </c>
      <c r="H38" s="192" t="s">
        <v>124</v>
      </c>
      <c r="I38" s="18"/>
    </row>
    <row r="39" spans="1:13" s="3" customFormat="1" ht="15" x14ac:dyDescent="0.25">
      <c r="C39" s="193" t="s">
        <v>112</v>
      </c>
      <c r="D39" s="219">
        <v>46940</v>
      </c>
      <c r="E39" s="193" t="s">
        <v>128</v>
      </c>
      <c r="F39" s="193" t="s">
        <v>125</v>
      </c>
      <c r="G39" s="190">
        <v>1000000</v>
      </c>
      <c r="H39" s="190">
        <v>1000000</v>
      </c>
      <c r="I39" s="4"/>
      <c r="J39" s="36"/>
    </row>
    <row r="40" spans="1:13" s="3" customFormat="1" ht="15" x14ac:dyDescent="0.25">
      <c r="C40" s="193"/>
      <c r="D40" s="219"/>
      <c r="E40" s="193"/>
      <c r="F40" s="193"/>
      <c r="G40" s="190">
        <v>0</v>
      </c>
      <c r="H40" s="190">
        <v>0</v>
      </c>
      <c r="I40" s="4"/>
      <c r="J40" s="36"/>
    </row>
    <row r="41" spans="1:13" s="3" customFormat="1" ht="15" x14ac:dyDescent="0.25">
      <c r="C41" s="193"/>
      <c r="D41" s="219"/>
      <c r="E41" s="193"/>
      <c r="F41" s="193"/>
      <c r="G41" s="190">
        <v>0</v>
      </c>
      <c r="H41" s="190">
        <v>0</v>
      </c>
      <c r="I41" s="4"/>
      <c r="J41" s="36"/>
    </row>
    <row r="42" spans="1:13" s="3" customFormat="1" ht="15" x14ac:dyDescent="0.25">
      <c r="C42" s="193"/>
      <c r="D42" s="219"/>
      <c r="E42" s="193"/>
      <c r="F42" s="193"/>
      <c r="G42" s="190">
        <v>0</v>
      </c>
      <c r="H42" s="190">
        <v>0</v>
      </c>
      <c r="I42" s="4"/>
      <c r="J42" s="36"/>
    </row>
    <row r="43" spans="1:13" s="3" customFormat="1" ht="15" x14ac:dyDescent="0.25">
      <c r="C43" s="193"/>
      <c r="D43" s="219"/>
      <c r="E43" s="193"/>
      <c r="F43" s="193"/>
      <c r="G43" s="190">
        <v>0</v>
      </c>
      <c r="H43" s="190">
        <v>0</v>
      </c>
      <c r="I43" s="4"/>
      <c r="J43" s="36"/>
    </row>
    <row r="44" spans="1:13" s="3" customFormat="1" ht="15.75" thickBot="1" x14ac:dyDescent="0.3">
      <c r="C44" s="56" t="s">
        <v>132</v>
      </c>
      <c r="D44" s="220"/>
      <c r="E44" s="56"/>
      <c r="F44" s="56"/>
      <c r="G44" s="198">
        <f>SUM(G39:G43)</f>
        <v>1000000</v>
      </c>
      <c r="H44" s="198">
        <f>SUM(H39:H43)</f>
        <v>1000000</v>
      </c>
      <c r="I44" s="4"/>
      <c r="J44" s="36"/>
    </row>
    <row r="45" spans="1:13" s="3" customFormat="1" ht="19.149999999999999" customHeight="1" thickTop="1" x14ac:dyDescent="0.25">
      <c r="A45" s="2"/>
      <c r="B45" s="2" t="s">
        <v>127</v>
      </c>
      <c r="C45" s="196"/>
      <c r="D45" s="222"/>
      <c r="E45" s="6"/>
      <c r="F45" s="6"/>
      <c r="G45" s="199"/>
      <c r="H45" s="199"/>
      <c r="I45" s="52"/>
      <c r="J45" s="52"/>
      <c r="K45" s="52"/>
      <c r="L45" s="52"/>
      <c r="M45" s="52"/>
    </row>
    <row r="46" spans="1:13" s="3" customFormat="1" ht="15.75" thickBot="1" x14ac:dyDescent="0.3">
      <c r="C46" s="56" t="s">
        <v>81</v>
      </c>
      <c r="D46" s="220"/>
      <c r="E46" s="56"/>
      <c r="F46" s="56"/>
      <c r="G46" s="198">
        <f>G17+G26+G35+G44</f>
        <v>7000000</v>
      </c>
      <c r="H46" s="198">
        <f>H17+H26+H35+H44</f>
        <v>1500000</v>
      </c>
      <c r="I46" s="4"/>
      <c r="J46" s="36"/>
    </row>
    <row r="47" spans="1:13" s="2" customFormat="1" ht="15.75" thickTop="1" x14ac:dyDescent="0.25">
      <c r="A47" s="86"/>
      <c r="B47" s="86"/>
      <c r="C47" s="87"/>
      <c r="D47" s="223"/>
      <c r="E47" s="87"/>
      <c r="F47" s="87"/>
      <c r="G47" s="87"/>
      <c r="H47" s="87"/>
      <c r="I47" s="88"/>
    </row>
    <row r="48" spans="1:13" s="3" customFormat="1" ht="61.15" customHeight="1" x14ac:dyDescent="0.25">
      <c r="A48" s="267" t="s">
        <v>133</v>
      </c>
      <c r="B48" s="267"/>
      <c r="C48" s="267"/>
      <c r="D48" s="267"/>
      <c r="E48" s="267"/>
      <c r="F48" s="267"/>
      <c r="G48" s="267"/>
      <c r="H48" s="267"/>
      <c r="I48" s="267"/>
      <c r="J48" s="121"/>
    </row>
    <row r="49" spans="3:8" s="3" customFormat="1" ht="15" x14ac:dyDescent="0.25">
      <c r="C49" s="4"/>
      <c r="D49" s="224"/>
      <c r="E49" s="4"/>
      <c r="F49" s="4"/>
      <c r="G49" s="4"/>
      <c r="H49" s="4"/>
    </row>
    <row r="50" spans="3:8" s="3" customFormat="1" ht="15" x14ac:dyDescent="0.25">
      <c r="C50" s="7"/>
      <c r="D50" s="224"/>
      <c r="E50" s="7"/>
      <c r="F50" s="7"/>
      <c r="G50" s="7"/>
      <c r="H50" s="7"/>
    </row>
    <row r="51" spans="3:8" s="3" customFormat="1" ht="15" x14ac:dyDescent="0.25">
      <c r="C51" s="4"/>
      <c r="D51" s="224"/>
      <c r="E51" s="4"/>
      <c r="F51" s="4"/>
      <c r="G51" s="4"/>
      <c r="H51" s="4"/>
    </row>
  </sheetData>
  <mergeCells count="2">
    <mergeCell ref="C6:I6"/>
    <mergeCell ref="A48:I4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DEC98-7EBD-4C8F-A96A-439155CF504D}">
  <dimension ref="B6:B7"/>
  <sheetViews>
    <sheetView workbookViewId="0">
      <selection activeCell="B24" sqref="B24"/>
    </sheetView>
  </sheetViews>
  <sheetFormatPr defaultRowHeight="12.75" x14ac:dyDescent="0.2"/>
  <cols>
    <col min="2" max="2" width="165.42578125" bestFit="1" customWidth="1"/>
  </cols>
  <sheetData>
    <row r="6" spans="2:2" ht="18" x14ac:dyDescent="0.25">
      <c r="B6" s="260" t="s">
        <v>210</v>
      </c>
    </row>
    <row r="7" spans="2:2" x14ac:dyDescent="0.2">
      <c r="B7" s="1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Annex 3 Budget monitoring</vt:lpstr>
      <vt:lpstr>Annex 3A Geo.+outcome+type</vt:lpstr>
      <vt:lpstr>Annex 3B Geo.+cost cat.</vt:lpstr>
      <vt:lpstr>Annex 3C Personnel</vt:lpstr>
      <vt:lpstr>Annex 3D Top-ups</vt:lpstr>
      <vt:lpstr>Annex 3E Co-financing</vt:lpstr>
      <vt:lpstr>Annex 3F Flex</vt:lpstr>
      <vt:lpstr>Annex 3G Blended finance</vt:lpstr>
      <vt:lpstr>'Annex 3 Budget monitoring'!Print_Area</vt:lpstr>
      <vt:lpstr>'Annex 3A Geo.+outcome+type'!Print_Area</vt:lpstr>
      <vt:lpstr>'Annex 3B Geo.+cost cat.'!Print_Area</vt:lpstr>
      <vt:lpstr>'Annex 3C Personnel'!Print_Area</vt:lpstr>
    </vt:vector>
  </TitlesOfParts>
  <Company>Udenrigsministeriet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Henriques</dc:creator>
  <cp:lastModifiedBy>Katrine German Knudsen</cp:lastModifiedBy>
  <cp:lastPrinted>2022-02-04T11:54:37Z</cp:lastPrinted>
  <dcterms:created xsi:type="dcterms:W3CDTF">2000-12-20T09:29:33Z</dcterms:created>
  <dcterms:modified xsi:type="dcterms:W3CDTF">2026-02-04T14:05:45Z</dcterms:modified>
</cp:coreProperties>
</file>