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 With Me\SPA3 Nøgledokumenter\SPA3 guidelines\16-02-2026\"/>
    </mc:Choice>
  </mc:AlternateContent>
  <xr:revisionPtr revIDLastSave="0" documentId="8_{FFABD29B-A365-467A-B9B8-AA7AF8DA4969}" xr6:coauthVersionLast="47" xr6:coauthVersionMax="47" xr10:uidLastSave="{00000000-0000-0000-0000-000000000000}"/>
  <bookViews>
    <workbookView xWindow="28680" yWindow="-2340" windowWidth="38640" windowHeight="21120" activeTab="1" xr2:uid="{C79E704C-D6FB-415A-9A79-699C5ACE3A2E}"/>
  </bookViews>
  <sheets>
    <sheet name="SPA funded development-Lot CIV" sheetId="1" r:id="rId1"/>
    <sheet name="SPA funded humanitarian-Lot HUM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24" i="8" l="1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39" i="8"/>
  <c r="C8" i="8" l="1"/>
  <c r="V39" i="8"/>
  <c r="W39" i="8" s="1"/>
  <c r="U39" i="8"/>
  <c r="R39" i="8"/>
  <c r="O39" i="8"/>
  <c r="L39" i="8"/>
  <c r="V38" i="8"/>
  <c r="W38" i="8" s="1"/>
  <c r="U38" i="8"/>
  <c r="R38" i="8"/>
  <c r="O38" i="8"/>
  <c r="L38" i="8"/>
  <c r="V37" i="8"/>
  <c r="U37" i="8"/>
  <c r="R37" i="8"/>
  <c r="O37" i="8"/>
  <c r="L37" i="8"/>
  <c r="V36" i="8"/>
  <c r="W36" i="8" s="1"/>
  <c r="U36" i="8"/>
  <c r="R36" i="8"/>
  <c r="O36" i="8"/>
  <c r="L36" i="8"/>
  <c r="V35" i="8"/>
  <c r="W35" i="8" s="1"/>
  <c r="U35" i="8"/>
  <c r="R35" i="8"/>
  <c r="O35" i="8"/>
  <c r="L35" i="8"/>
  <c r="V34" i="8"/>
  <c r="U34" i="8"/>
  <c r="R34" i="8"/>
  <c r="O34" i="8"/>
  <c r="L34" i="8"/>
  <c r="V33" i="8"/>
  <c r="U33" i="8"/>
  <c r="R33" i="8"/>
  <c r="O33" i="8"/>
  <c r="L33" i="8"/>
  <c r="V32" i="8"/>
  <c r="W32" i="8" s="1"/>
  <c r="U32" i="8"/>
  <c r="R32" i="8"/>
  <c r="O32" i="8"/>
  <c r="L32" i="8"/>
  <c r="V31" i="8"/>
  <c r="W31" i="8" s="1"/>
  <c r="U31" i="8"/>
  <c r="R31" i="8"/>
  <c r="T31" i="8" s="1"/>
  <c r="O31" i="8"/>
  <c r="L31" i="8"/>
  <c r="V30" i="8"/>
  <c r="W30" i="8" s="1"/>
  <c r="U30" i="8"/>
  <c r="R30" i="8"/>
  <c r="O30" i="8"/>
  <c r="L30" i="8"/>
  <c r="V29" i="8"/>
  <c r="U29" i="8"/>
  <c r="R29" i="8"/>
  <c r="O29" i="8"/>
  <c r="L29" i="8"/>
  <c r="V28" i="8"/>
  <c r="W28" i="8" s="1"/>
  <c r="U28" i="8"/>
  <c r="R28" i="8"/>
  <c r="O28" i="8"/>
  <c r="L28" i="8"/>
  <c r="V27" i="8"/>
  <c r="W27" i="8" s="1"/>
  <c r="U27" i="8"/>
  <c r="R27" i="8"/>
  <c r="O27" i="8"/>
  <c r="L27" i="8"/>
  <c r="V26" i="8"/>
  <c r="U26" i="8"/>
  <c r="R26" i="8"/>
  <c r="O26" i="8"/>
  <c r="L26" i="8"/>
  <c r="V25" i="8"/>
  <c r="U25" i="8"/>
  <c r="R25" i="8"/>
  <c r="O25" i="8"/>
  <c r="L25" i="8"/>
  <c r="V24" i="8"/>
  <c r="W24" i="8" s="1"/>
  <c r="U24" i="8"/>
  <c r="R24" i="8"/>
  <c r="T24" i="8" s="1"/>
  <c r="O24" i="8"/>
  <c r="L24" i="8"/>
  <c r="C8" i="1"/>
  <c r="M29" i="1"/>
  <c r="N29" i="1" s="1"/>
  <c r="K32" i="1"/>
  <c r="L32" i="1" s="1"/>
  <c r="K27" i="1"/>
  <c r="L27" i="1" s="1"/>
  <c r="M27" i="1"/>
  <c r="N27" i="1" s="1"/>
  <c r="O27" i="1"/>
  <c r="P27" i="1" s="1"/>
  <c r="Q27" i="1"/>
  <c r="R27" i="1"/>
  <c r="S27" i="1" s="1"/>
  <c r="R26" i="1"/>
  <c r="S26" i="1" s="1"/>
  <c r="Q26" i="1"/>
  <c r="O26" i="1"/>
  <c r="P26" i="1" s="1"/>
  <c r="M26" i="1"/>
  <c r="N26" i="1" s="1"/>
  <c r="K26" i="1"/>
  <c r="L26" i="1" s="1"/>
  <c r="R29" i="1"/>
  <c r="S29" i="1" s="1"/>
  <c r="Q29" i="1"/>
  <c r="O29" i="1"/>
  <c r="P29" i="1" s="1"/>
  <c r="K29" i="1"/>
  <c r="L29" i="1" s="1"/>
  <c r="K31" i="1"/>
  <c r="L31" i="1" s="1"/>
  <c r="K25" i="1"/>
  <c r="L25" i="1" s="1"/>
  <c r="M25" i="1"/>
  <c r="N25" i="1" s="1"/>
  <c r="O25" i="1"/>
  <c r="P25" i="1" s="1"/>
  <c r="Q25" i="1"/>
  <c r="R25" i="1"/>
  <c r="S25" i="1" s="1"/>
  <c r="K28" i="1"/>
  <c r="L28" i="1" s="1"/>
  <c r="M28" i="1"/>
  <c r="N28" i="1" s="1"/>
  <c r="O28" i="1"/>
  <c r="P28" i="1" s="1"/>
  <c r="Q28" i="1"/>
  <c r="R28" i="1"/>
  <c r="S28" i="1" s="1"/>
  <c r="K30" i="1"/>
  <c r="L30" i="1" s="1"/>
  <c r="M30" i="1"/>
  <c r="N30" i="1" s="1"/>
  <c r="O30" i="1"/>
  <c r="P30" i="1" s="1"/>
  <c r="Q30" i="1"/>
  <c r="R30" i="1"/>
  <c r="S30" i="1" s="1"/>
  <c r="M31" i="1"/>
  <c r="N31" i="1" s="1"/>
  <c r="O31" i="1"/>
  <c r="P31" i="1" s="1"/>
  <c r="Q31" i="1"/>
  <c r="R31" i="1"/>
  <c r="S31" i="1" s="1"/>
  <c r="M32" i="1"/>
  <c r="N32" i="1" s="1"/>
  <c r="O32" i="1"/>
  <c r="P32" i="1" s="1"/>
  <c r="Q32" i="1"/>
  <c r="R32" i="1"/>
  <c r="S32" i="1" s="1"/>
  <c r="K33" i="1"/>
  <c r="L33" i="1" s="1"/>
  <c r="M33" i="1"/>
  <c r="N33" i="1" s="1"/>
  <c r="O33" i="1"/>
  <c r="P33" i="1" s="1"/>
  <c r="Q33" i="1"/>
  <c r="R33" i="1"/>
  <c r="S33" i="1" s="1"/>
  <c r="K34" i="1"/>
  <c r="L34" i="1" s="1"/>
  <c r="M34" i="1"/>
  <c r="N34" i="1" s="1"/>
  <c r="O34" i="1"/>
  <c r="P34" i="1" s="1"/>
  <c r="Q34" i="1"/>
  <c r="R34" i="1"/>
  <c r="S34" i="1" s="1"/>
  <c r="K35" i="1"/>
  <c r="L35" i="1" s="1"/>
  <c r="M35" i="1"/>
  <c r="N35" i="1" s="1"/>
  <c r="O35" i="1"/>
  <c r="P35" i="1" s="1"/>
  <c r="Q35" i="1"/>
  <c r="R35" i="1"/>
  <c r="S35" i="1" s="1"/>
  <c r="K36" i="1"/>
  <c r="L36" i="1" s="1"/>
  <c r="M36" i="1"/>
  <c r="N36" i="1" s="1"/>
  <c r="O36" i="1"/>
  <c r="P36" i="1" s="1"/>
  <c r="Q36" i="1"/>
  <c r="R36" i="1"/>
  <c r="S36" i="1" s="1"/>
  <c r="K37" i="1"/>
  <c r="L37" i="1" s="1"/>
  <c r="M37" i="1"/>
  <c r="N37" i="1" s="1"/>
  <c r="O37" i="1"/>
  <c r="P37" i="1" s="1"/>
  <c r="Q37" i="1"/>
  <c r="R37" i="1"/>
  <c r="S37" i="1" s="1"/>
  <c r="K38" i="1"/>
  <c r="L38" i="1" s="1"/>
  <c r="M38" i="1"/>
  <c r="N38" i="1" s="1"/>
  <c r="O38" i="1"/>
  <c r="P38" i="1" s="1"/>
  <c r="Q38" i="1"/>
  <c r="R38" i="1"/>
  <c r="S38" i="1" s="1"/>
  <c r="K39" i="1"/>
  <c r="L39" i="1" s="1"/>
  <c r="M39" i="1"/>
  <c r="N39" i="1" s="1"/>
  <c r="O39" i="1"/>
  <c r="P39" i="1" s="1"/>
  <c r="Q39" i="1"/>
  <c r="R39" i="1"/>
  <c r="S39" i="1" s="1"/>
  <c r="K24" i="1"/>
  <c r="L24" i="1" s="1"/>
  <c r="M24" i="1"/>
  <c r="N24" i="1" s="1"/>
  <c r="O24" i="1"/>
  <c r="P24" i="1" s="1"/>
  <c r="R24" i="1"/>
  <c r="S24" i="1" s="1"/>
  <c r="P24" i="8" l="1"/>
  <c r="Q24" i="8"/>
  <c r="S27" i="8"/>
  <c r="T27" i="8"/>
  <c r="P29" i="8"/>
  <c r="Q29" i="8"/>
  <c r="P37" i="8"/>
  <c r="Q37" i="8"/>
  <c r="S37" i="8"/>
  <c r="T37" i="8"/>
  <c r="S26" i="8"/>
  <c r="T26" i="8"/>
  <c r="S34" i="8"/>
  <c r="T34" i="8"/>
  <c r="P36" i="8"/>
  <c r="Q36" i="8"/>
  <c r="S39" i="8"/>
  <c r="T39" i="8"/>
  <c r="S28" i="8"/>
  <c r="T28" i="8"/>
  <c r="S25" i="8"/>
  <c r="T25" i="8"/>
  <c r="P30" i="8"/>
  <c r="Q30" i="8"/>
  <c r="S33" i="8"/>
  <c r="T33" i="8"/>
  <c r="P38" i="8"/>
  <c r="Q38" i="8"/>
  <c r="P32" i="8"/>
  <c r="Q32" i="8"/>
  <c r="S35" i="8"/>
  <c r="T35" i="8"/>
  <c r="S32" i="8"/>
  <c r="T32" i="8"/>
  <c r="P26" i="8"/>
  <c r="Q26" i="8"/>
  <c r="S29" i="8"/>
  <c r="T29" i="8"/>
  <c r="P34" i="8"/>
  <c r="Q34" i="8"/>
  <c r="P31" i="8"/>
  <c r="Q31" i="8"/>
  <c r="P39" i="8"/>
  <c r="Q39" i="8"/>
  <c r="P28" i="8"/>
  <c r="Q28" i="8"/>
  <c r="P25" i="8"/>
  <c r="Q25" i="8"/>
  <c r="P33" i="8"/>
  <c r="Q33" i="8"/>
  <c r="S36" i="8"/>
  <c r="T36" i="8"/>
  <c r="P27" i="8"/>
  <c r="Q27" i="8"/>
  <c r="S30" i="8"/>
  <c r="T30" i="8"/>
  <c r="P35" i="8"/>
  <c r="Q35" i="8"/>
  <c r="S38" i="8"/>
  <c r="T38" i="8"/>
  <c r="M28" i="8"/>
  <c r="N28" i="8"/>
  <c r="M36" i="8"/>
  <c r="N36" i="8"/>
  <c r="M25" i="8"/>
  <c r="N25" i="8"/>
  <c r="M38" i="8"/>
  <c r="N38" i="8"/>
  <c r="M35" i="8"/>
  <c r="N35" i="8"/>
  <c r="M32" i="8"/>
  <c r="N32" i="8"/>
  <c r="M37" i="8"/>
  <c r="N37" i="8"/>
  <c r="M26" i="8"/>
  <c r="N26" i="8"/>
  <c r="M34" i="8"/>
  <c r="N34" i="8"/>
  <c r="M33" i="8"/>
  <c r="N33" i="8"/>
  <c r="M30" i="8"/>
  <c r="N30" i="8"/>
  <c r="M27" i="8"/>
  <c r="N27" i="8"/>
  <c r="M24" i="8"/>
  <c r="N24" i="8"/>
  <c r="M29" i="8"/>
  <c r="N29" i="8"/>
  <c r="M31" i="8"/>
  <c r="N31" i="8"/>
  <c r="M39" i="8"/>
  <c r="N39" i="8"/>
  <c r="C13" i="8"/>
  <c r="D13" i="8" s="1"/>
  <c r="C14" i="8"/>
  <c r="D14" i="8" s="1"/>
  <c r="C15" i="8"/>
  <c r="D15" i="8" s="1"/>
  <c r="Y32" i="8"/>
  <c r="Z32" i="8" s="1"/>
  <c r="Y25" i="8"/>
  <c r="Z25" i="8" s="1"/>
  <c r="Y34" i="8"/>
  <c r="Z34" i="8" s="1"/>
  <c r="Y36" i="8"/>
  <c r="Z36" i="8" s="1"/>
  <c r="Y24" i="8"/>
  <c r="Z24" i="8" s="1"/>
  <c r="Y31" i="8"/>
  <c r="Z31" i="8" s="1"/>
  <c r="Y33" i="8"/>
  <c r="Z33" i="8" s="1"/>
  <c r="C10" i="8"/>
  <c r="D10" i="8" s="1"/>
  <c r="S24" i="8"/>
  <c r="Y29" i="8"/>
  <c r="Z29" i="8" s="1"/>
  <c r="Y26" i="8"/>
  <c r="Z26" i="8" s="1"/>
  <c r="Y28" i="8"/>
  <c r="Z28" i="8" s="1"/>
  <c r="Y37" i="8"/>
  <c r="Z37" i="8" s="1"/>
  <c r="C15" i="1"/>
  <c r="D15" i="1" s="1"/>
  <c r="C14" i="1"/>
  <c r="D14" i="1" s="1"/>
  <c r="C13" i="1"/>
  <c r="D13" i="1" s="1"/>
  <c r="Y27" i="8"/>
  <c r="Z27" i="8" s="1"/>
  <c r="S31" i="8"/>
  <c r="Y35" i="8"/>
  <c r="Z35" i="8" s="1"/>
  <c r="W25" i="8"/>
  <c r="Y30" i="8"/>
  <c r="Z30" i="8" s="1"/>
  <c r="W33" i="8"/>
  <c r="Y38" i="8"/>
  <c r="Z38" i="8" s="1"/>
  <c r="W26" i="8"/>
  <c r="W34" i="8"/>
  <c r="Y39" i="8"/>
  <c r="Z39" i="8" s="1"/>
  <c r="W29" i="8"/>
  <c r="W37" i="8"/>
  <c r="C9" i="1"/>
  <c r="D9" i="1" s="1"/>
  <c r="T36" i="1"/>
  <c r="U36" i="1" s="1"/>
  <c r="T35" i="1"/>
  <c r="U35" i="1" s="1"/>
  <c r="T34" i="1"/>
  <c r="U34" i="1" s="1"/>
  <c r="T33" i="1"/>
  <c r="U33" i="1" s="1"/>
  <c r="T32" i="1"/>
  <c r="U32" i="1" s="1"/>
  <c r="T39" i="1"/>
  <c r="U39" i="1" s="1"/>
  <c r="T31" i="1"/>
  <c r="U31" i="1" s="1"/>
  <c r="T38" i="1"/>
  <c r="U38" i="1" s="1"/>
  <c r="T37" i="1"/>
  <c r="U37" i="1" s="1"/>
  <c r="T29" i="1"/>
  <c r="U29" i="1" s="1"/>
  <c r="T28" i="1"/>
  <c r="U28" i="1" s="1"/>
  <c r="T27" i="1"/>
  <c r="U27" i="1" s="1"/>
  <c r="T26" i="1"/>
  <c r="U26" i="1" s="1"/>
  <c r="T25" i="1"/>
  <c r="U25" i="1" s="1"/>
  <c r="T24" i="1"/>
  <c r="U24" i="1" s="1"/>
  <c r="T30" i="1"/>
  <c r="U30" i="1" s="1"/>
  <c r="C12" i="1"/>
  <c r="D12" i="1" s="1"/>
  <c r="C11" i="1"/>
  <c r="D11" i="1" s="1"/>
  <c r="C10" i="1"/>
  <c r="D10" i="1" s="1"/>
  <c r="C9" i="8" l="1"/>
  <c r="D9" i="8" s="1"/>
  <c r="C11" i="8"/>
  <c r="D11" i="8" s="1"/>
  <c r="C12" i="8"/>
  <c r="D12" i="8" s="1"/>
  <c r="C16" i="8"/>
  <c r="D16" i="8" s="1"/>
  <c r="C16" i="1"/>
  <c r="D16" i="1" s="1"/>
  <c r="Q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tc={35F616AF-4483-43CE-9D6A-0B1B6D4DBAE3}</author>
  </authors>
  <commentList>
    <comment ref="B16" authorId="0" shapeId="0" xr:uid="{35F616AF-4483-43CE-9D6A-0B1B6D4DBAE3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Total green finance does not add up to the sum of biodiversity, desertification, environment and climate finance, because it accounts for overlap between the categories.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tc={4A09AB29-16B2-4092-B46A-8F2A7C93480C}</author>
  </authors>
  <commentList>
    <comment ref="B16" authorId="0" shapeId="0" xr:uid="{4A09AB29-16B2-4092-B46A-8F2A7C93480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Total green finance does not add up to the sum of biodiversity, desertification, environment and climate finance, because it accounts for overlap between the categories.</t>
        </r>
      </text>
    </comment>
  </commentList>
</comments>
</file>

<file path=xl/sharedStrings.xml><?xml version="1.0" encoding="utf-8"?>
<sst xmlns="http://schemas.openxmlformats.org/spreadsheetml/2006/main" count="89" uniqueCount="63">
  <si>
    <t>Climate change adaptation</t>
  </si>
  <si>
    <t>Climate change mitigation</t>
  </si>
  <si>
    <t>A. Project title</t>
  </si>
  <si>
    <t>Biodiversity</t>
  </si>
  <si>
    <t>Environment</t>
  </si>
  <si>
    <t>Desertification</t>
  </si>
  <si>
    <t>Type of Support (Adaptation, Mitigation, Cross-cutting)</t>
  </si>
  <si>
    <t>Climate finance coefficient (0, 0.5, 1)</t>
  </si>
  <si>
    <t>Climate finance</t>
  </si>
  <si>
    <t>Biodiversity finance coefficient (0, 0.5, 1)</t>
  </si>
  <si>
    <t>Biodiversity finance</t>
  </si>
  <si>
    <t>Desertification finance coefficient (0, 0.5, 1)</t>
  </si>
  <si>
    <t>Desertification finance</t>
  </si>
  <si>
    <t>Environment finance coefficient (0, 0.5, 1)</t>
  </si>
  <si>
    <t>Environment finance</t>
  </si>
  <si>
    <t>Climate finance (DKK)</t>
  </si>
  <si>
    <t>Environment finance (DKK)</t>
  </si>
  <si>
    <t>Desertification finance (DKK)</t>
  </si>
  <si>
    <t>Biodiversity finance (DKK)</t>
  </si>
  <si>
    <t>Green finance</t>
  </si>
  <si>
    <t>Share</t>
  </si>
  <si>
    <t>Total (DKK)</t>
  </si>
  <si>
    <t>Financial commitments</t>
  </si>
  <si>
    <t>Green finance coefficient</t>
  </si>
  <si>
    <t>Green finance (DKK)</t>
  </si>
  <si>
    <t>Table 2: Auto-calculated summary</t>
  </si>
  <si>
    <t>B. Country/Region</t>
  </si>
  <si>
    <t>C. Financial commitment (DKK)</t>
  </si>
  <si>
    <t>D-H. Environment and Rio markers</t>
  </si>
  <si>
    <t>I. Comment regarding assessment</t>
  </si>
  <si>
    <t xml:space="preserve">J-K. Biodiversity </t>
  </si>
  <si>
    <t>L-M. Desertification</t>
  </si>
  <si>
    <t xml:space="preserve">N-O. Environment </t>
  </si>
  <si>
    <t>P-R. Climate change</t>
  </si>
  <si>
    <t>S-T. Total green development finance (DKK)</t>
  </si>
  <si>
    <t>All figures in DKK; Columns J to T are set to auto-calculate; Add rows to Table 1 as necessary</t>
  </si>
  <si>
    <t>Green development projects funded by SPA organisations and administrators of multi-project mechanisms in 2024</t>
  </si>
  <si>
    <t>Adaptation finance</t>
  </si>
  <si>
    <t>Mitigation finance</t>
  </si>
  <si>
    <t>Cross-cutting finance</t>
  </si>
  <si>
    <t>Table 1: Auto-calculated summary</t>
  </si>
  <si>
    <t>Table 2: Environment and Rio marker assessment of development projects funded through Strategic Partnership Agreements and multi-project mechanisms in 2024</t>
  </si>
  <si>
    <t>Green humanitarian projects funded by SPA organisations and administrators of multi-project mechanisms in 2024</t>
  </si>
  <si>
    <t>Table 1: Environment and Rio marker assessment of humanitarian projects funded through Strategic Partnership Agreements and multi-project mechanisms in 2024</t>
  </si>
  <si>
    <t xml:space="preserve">Please insert information on all projects under the SPAs and multi-project mechanisms including those with Environment and Rio Markers of zero. </t>
  </si>
  <si>
    <t>Private capital mobilized by financial instrument(s) (according to Annex 3G)</t>
  </si>
  <si>
    <t xml:space="preserve">Biodiversity </t>
  </si>
  <si>
    <t xml:space="preserve"> Environment and Rio markers</t>
  </si>
  <si>
    <t xml:space="preserve"> Desertification</t>
  </si>
  <si>
    <t>Private capital mobilized for disertification (DKK)</t>
  </si>
  <si>
    <t xml:space="preserve"> Private capital mobilized for Biodiversity (DKK)</t>
  </si>
  <si>
    <t xml:space="preserve">Environment </t>
  </si>
  <si>
    <t>Private Capital mobilized for Environment</t>
  </si>
  <si>
    <t>SPA commitment for Desertification (DKK)</t>
  </si>
  <si>
    <t xml:space="preserve"> SPA commitment for Biodiversity (DKK)</t>
  </si>
  <si>
    <t>Private capital mobilized for Climate finance (DKK)</t>
  </si>
  <si>
    <t>Climate change</t>
  </si>
  <si>
    <t>SPA commitment for environment (DKK)</t>
  </si>
  <si>
    <t>SPA committment for Climate change (DKK)</t>
  </si>
  <si>
    <t>Total green SPA development finance (DKK)</t>
  </si>
  <si>
    <t>Green SPA coefficient</t>
  </si>
  <si>
    <t>Green SPA finance (DKK)</t>
  </si>
  <si>
    <t>C. SPA Financial commitment (DKK)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</si>
</sst>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u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u/>
      <sz val="13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89CF8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3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4" fillId="0" borderId="0" xfId="1" applyFont="1" applyAlignment="1">
      <alignment horizontal="center"/>
    </xf>
    <xf numFmtId="3" fontId="5" fillId="0" borderId="0" xfId="1" applyNumberFormat="1" applyFont="1" applyAlignment="1">
      <alignment horizontal="center" vertical="center"/>
    </xf>
    <xf numFmtId="3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7" fillId="0" borderId="0" xfId="1" applyFont="1"/>
    <xf numFmtId="0" fontId="8" fillId="4" borderId="2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3" fontId="1" fillId="5" borderId="10" xfId="0" applyNumberFormat="1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4" fillId="6" borderId="14" xfId="1" applyFont="1" applyFill="1" applyBorder="1" applyAlignment="1">
      <alignment horizontal="center" vertical="center" wrapText="1"/>
    </xf>
    <xf numFmtId="0" fontId="4" fillId="7" borderId="14" xfId="1" applyFont="1" applyFill="1" applyBorder="1" applyAlignment="1">
      <alignment horizontal="center" vertical="center" wrapText="1"/>
    </xf>
    <xf numFmtId="0" fontId="4" fillId="8" borderId="14" xfId="1" applyFont="1" applyFill="1" applyBorder="1" applyAlignment="1">
      <alignment horizontal="center" vertical="center" wrapText="1"/>
    </xf>
    <xf numFmtId="0" fontId="4" fillId="9" borderId="9" xfId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wrapText="1"/>
    </xf>
    <xf numFmtId="0" fontId="1" fillId="5" borderId="11" xfId="0" applyFont="1" applyFill="1" applyBorder="1" applyAlignment="1">
      <alignment wrapText="1"/>
    </xf>
    <xf numFmtId="3" fontId="8" fillId="4" borderId="1" xfId="0" applyNumberFormat="1" applyFont="1" applyFill="1" applyBorder="1" applyAlignment="1">
      <alignment horizontal="center" vertical="center"/>
    </xf>
    <xf numFmtId="3" fontId="8" fillId="4" borderId="9" xfId="0" applyNumberFormat="1" applyFont="1" applyFill="1" applyBorder="1" applyAlignment="1">
      <alignment horizontal="center" vertical="center"/>
    </xf>
    <xf numFmtId="0" fontId="0" fillId="5" borderId="11" xfId="0" applyFill="1" applyBorder="1" applyAlignment="1">
      <alignment wrapText="1"/>
    </xf>
    <xf numFmtId="3" fontId="0" fillId="5" borderId="10" xfId="0" applyNumberFormat="1" applyFill="1" applyBorder="1" applyAlignment="1">
      <alignment horizontal="center"/>
    </xf>
    <xf numFmtId="0" fontId="0" fillId="5" borderId="9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vertical="center"/>
    </xf>
    <xf numFmtId="0" fontId="5" fillId="2" borderId="2" xfId="1" applyFont="1" applyFill="1" applyBorder="1"/>
    <xf numFmtId="164" fontId="6" fillId="5" borderId="11" xfId="1" applyNumberFormat="1" applyFont="1" applyFill="1" applyBorder="1" applyAlignment="1">
      <alignment horizontal="center"/>
    </xf>
    <xf numFmtId="164" fontId="6" fillId="5" borderId="8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2" xfId="1" applyFont="1" applyFill="1" applyBorder="1"/>
    <xf numFmtId="3" fontId="5" fillId="5" borderId="1" xfId="1" applyNumberFormat="1" applyFont="1" applyFill="1" applyBorder="1" applyAlignment="1">
      <alignment horizontal="center"/>
    </xf>
    <xf numFmtId="164" fontId="5" fillId="5" borderId="5" xfId="1" applyNumberFormat="1" applyFont="1" applyFill="1" applyBorder="1" applyAlignment="1">
      <alignment horizontal="center"/>
    </xf>
    <xf numFmtId="0" fontId="6" fillId="5" borderId="9" xfId="1" applyFont="1" applyFill="1" applyBorder="1" applyAlignment="1">
      <alignment horizontal="center"/>
    </xf>
    <xf numFmtId="3" fontId="6" fillId="5" borderId="6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left" indent="3"/>
    </xf>
    <xf numFmtId="0" fontId="10" fillId="3" borderId="7" xfId="1" applyFont="1" applyFill="1" applyBorder="1" applyAlignment="1">
      <alignment horizontal="left" indent="3"/>
    </xf>
    <xf numFmtId="0" fontId="4" fillId="6" borderId="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left" indent="5"/>
    </xf>
    <xf numFmtId="0" fontId="4" fillId="2" borderId="0" xfId="1" applyFont="1" applyFill="1" applyBorder="1" applyAlignment="1">
      <alignment horizontal="center"/>
    </xf>
    <xf numFmtId="164" fontId="5" fillId="5" borderId="0" xfId="1" applyNumberFormat="1" applyFont="1" applyFill="1" applyBorder="1" applyAlignment="1">
      <alignment horizontal="center"/>
    </xf>
    <xf numFmtId="164" fontId="6" fillId="5" borderId="0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vertical="center" wrapText="1"/>
    </xf>
    <xf numFmtId="3" fontId="1" fillId="5" borderId="1" xfId="0" applyNumberFormat="1" applyFont="1" applyFill="1" applyBorder="1" applyAlignment="1">
      <alignment horizontal="center"/>
    </xf>
    <xf numFmtId="3" fontId="1" fillId="5" borderId="9" xfId="0" applyNumberFormat="1" applyFont="1" applyFill="1" applyBorder="1" applyAlignment="1">
      <alignment horizontal="center"/>
    </xf>
    <xf numFmtId="3" fontId="0" fillId="5" borderId="9" xfId="0" applyNumberFormat="1" applyFill="1" applyBorder="1" applyAlignment="1">
      <alignment horizontal="center"/>
    </xf>
    <xf numFmtId="0" fontId="4" fillId="8" borderId="9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6" borderId="12" xfId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horizontal="center" vertical="center" wrapText="1"/>
    </xf>
    <xf numFmtId="0" fontId="4" fillId="7" borderId="3" xfId="1" applyFont="1" applyFill="1" applyBorder="1" applyAlignment="1">
      <alignment horizontal="center" vertical="center" wrapText="1"/>
    </xf>
    <xf numFmtId="0" fontId="4" fillId="7" borderId="4" xfId="1" applyFont="1" applyFill="1" applyBorder="1" applyAlignment="1">
      <alignment horizontal="center" vertical="center" wrapText="1"/>
    </xf>
    <xf numFmtId="0" fontId="4" fillId="8" borderId="3" xfId="1" applyFont="1" applyFill="1" applyBorder="1" applyAlignment="1">
      <alignment horizontal="center" vertical="center" wrapText="1"/>
    </xf>
    <xf numFmtId="0" fontId="4" fillId="8" borderId="4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9" borderId="12" xfId="1" applyFont="1" applyFill="1" applyBorder="1" applyAlignment="1">
      <alignment horizontal="center" vertical="center" wrapText="1"/>
    </xf>
    <xf numFmtId="0" fontId="9" fillId="9" borderId="4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wrapText="1"/>
    </xf>
    <xf numFmtId="0" fontId="4" fillId="7" borderId="12" xfId="1" applyFont="1" applyFill="1" applyBorder="1" applyAlignment="1">
      <alignment horizontal="center" vertical="center" wrapText="1"/>
    </xf>
    <xf numFmtId="0" fontId="4" fillId="8" borderId="12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D1A3A0CC-DE9B-4CE3-BD75-1A4F47FC790E}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000000"/>
          <bgColor rgb="FFFCE4D6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C89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C89CF8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89C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drew Hattle" id="{4B441210-3E41-4A70-B755-0903F5EE30F3}" userId="33bde749cf837d2e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A1750A-5EAC-4C2B-AA17-80C3E1E502B0}" name="Table2" displayName="Table2" ref="B23:U39" totalsRowShown="0" headerRowDxfId="50" dataDxfId="49" tableBorderDxfId="48" headerRowCellStyle="Normal 2" dataCellStyle="Normal 2">
  <autoFilter ref="B23:U39" xr:uid="{47A1750A-5EAC-4C2B-AA17-80C3E1E502B0}"/>
  <tableColumns count="20">
    <tableColumn id="1" xr3:uid="{9C74DE50-2A47-41A0-A1B7-D6BD081E9289}" name="A. Project title" dataDxfId="47"/>
    <tableColumn id="20" xr3:uid="{D2DFCBBC-E4FA-4880-A77E-208A5E9A5745}" name="B. Country/Region" dataDxfId="46"/>
    <tableColumn id="2" xr3:uid="{7FD2453C-94B6-41AE-BB30-552DBC5EE0AB}" name="C. Financial commitment (DKK)" dataDxfId="45"/>
    <tableColumn id="3" xr3:uid="{78DEF145-5A42-4E4E-86A7-5C1122BD42A8}" name="Biodiversity" dataDxfId="44"/>
    <tableColumn id="4" xr3:uid="{980F8A2C-E9C1-4CA8-95BC-910D73E5B273}" name="Desertification" dataDxfId="43"/>
    <tableColumn id="5" xr3:uid="{3A06297A-1D1C-4946-8CD4-B90E63E2BD3E}" name="Environment" dataDxfId="42"/>
    <tableColumn id="6" xr3:uid="{49C73CB7-A123-401A-B1C7-F755A2A3047E}" name="Climate change adaptation" dataDxfId="41"/>
    <tableColumn id="7" xr3:uid="{E66FBA82-4F73-45DE-AEC0-3533147D6B42}" name="Climate change mitigation" dataDxfId="40"/>
    <tableColumn id="18" xr3:uid="{2E637B61-B851-42D3-80A9-A579E569C2BD}" name="I. Comment regarding assessment" dataDxfId="39"/>
    <tableColumn id="8" xr3:uid="{3E691752-DCD0-4421-B14A-1A04A1156982}" name="Biodiversity finance coefficient (0, 0.5, 1)" dataDxfId="38" dataCellStyle="Normal 2">
      <calculatedColumnFormula>IF(E24=2,1,IF(E24=1,0.5,0))</calculatedColumnFormula>
    </tableColumn>
    <tableColumn id="9" xr3:uid="{4BFF6042-5BEE-48C9-8EF3-F967B5160D1B}" name="Biodiversity finance (DKK)" dataDxfId="37" dataCellStyle="Normal 2">
      <calculatedColumnFormula>K24*D24</calculatedColumnFormula>
    </tableColumn>
    <tableColumn id="10" xr3:uid="{3409DB04-B4CF-459D-8FE5-3896B499D550}" name="Desertification finance coefficient (0, 0.5, 1)" dataDxfId="36" dataCellStyle="Normal 2">
      <calculatedColumnFormula>IF(F24=2,1,IF(F24=1,0.5,0))</calculatedColumnFormula>
    </tableColumn>
    <tableColumn id="11" xr3:uid="{2B3589D6-D11A-42CC-B21E-1A20158ADA4D}" name="Desertification finance (DKK)" dataDxfId="35" dataCellStyle="Normal 2">
      <calculatedColumnFormula>M24*D24</calculatedColumnFormula>
    </tableColumn>
    <tableColumn id="12" xr3:uid="{154F13D8-924D-427C-9A7D-1357DAA1864D}" name="Environment finance coefficient (0, 0.5, 1)" dataDxfId="34" dataCellStyle="Normal 2">
      <calculatedColumnFormula>IF(G24=2,1,IF(G24=1,0.5,0))</calculatedColumnFormula>
    </tableColumn>
    <tableColumn id="13" xr3:uid="{63B49975-D009-4C87-8061-5508A7E172B1}" name="Environment finance (DKK)" dataDxfId="33" dataCellStyle="Normal 2">
      <calculatedColumnFormula>O24*D24</calculatedColumnFormula>
    </tableColumn>
    <tableColumn id="14" xr3:uid="{5F8C93E6-6B03-48D9-8D97-39E484311AF8}" name="Type of Support (Adaptation, Mitigation, Cross-cutting)" dataDxfId="32" dataCellStyle="Normal 2">
      <calculatedColumnFormula>IF(OR(AND(I24=1,H24=1),AND(I24=2,H24=2)),"Cross-cutting",IF(OR(AND(I24=2,H24=1),AND(OR(I24=1,I24=2),OR(H24=0,ISBLANK(H24)))),"Mitigation",IF(OR(AND(I24=1,H24=2),AND(OR(I24=0,ISBLANK(I24)),OR(H24=1,H24=2))),"Adaptation","Not relevant")))</calculatedColumnFormula>
    </tableColumn>
    <tableColumn id="15" xr3:uid="{80299751-3B28-4E65-8897-1F1DDE5F9E4C}" name="Climate finance coefficient (0, 0.5, 1)" dataDxfId="31" dataCellStyle="Normal 2">
      <calculatedColumnFormula>IF(OR(I24=2,H24=2),1,IF(OR(I24=1,H24=1),0.5,0))</calculatedColumnFormula>
    </tableColumn>
    <tableColumn id="16" xr3:uid="{F3968898-D29D-4832-94BF-F413492997FE}" name="Climate finance (DKK)" dataDxfId="30" dataCellStyle="Normal 2">
      <calculatedColumnFormula>R24*D24</calculatedColumnFormula>
    </tableColumn>
    <tableColumn id="19" xr3:uid="{1616B20A-1920-4E0E-943F-D3248ECA8691}" name="Green finance coefficient" dataDxfId="29">
      <calculatedColumnFormula>MAX(Table2[[#This Row],[Climate finance coefficient (0, 0.5, 1)]],Table2[[#This Row],[Environment finance coefficient (0, 0.5, 1)]],Table2[[#This Row],[Desertification finance coefficient (0, 0.5, 1)]],Table2[[#This Row],[Biodiversity finance coefficient (0, 0.5, 1)]])</calculatedColumnFormula>
    </tableColumn>
    <tableColumn id="17" xr3:uid="{E9BB0514-9354-4F60-A813-10A80192F14A}" name="Green finance (DKK)" dataDxfId="28">
      <calculatedColumnFormula>Table2[[#This Row],[Green finance coefficient]]*Table2[[#This Row],[C. Financial commitment (DKK)]]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8B5F23-9D94-4AE5-968E-4D66C730A46E}" name="Table22" displayName="Table22" ref="B23:Z39" totalsRowShown="0" headerRowDxfId="27" dataDxfId="26" tableBorderDxfId="25" headerRowCellStyle="Normal 2" dataCellStyle="Normal 2">
  <autoFilter ref="B23:Z39" xr:uid="{47A1750A-5EAC-4C2B-AA17-80C3E1E502B0}"/>
  <tableColumns count="25">
    <tableColumn id="1" xr3:uid="{23B67B73-5904-46E8-832E-BE57A6104CAF}" name="A. Project title" dataDxfId="24"/>
    <tableColumn id="20" xr3:uid="{8DF4F3FE-09F5-4C40-9CFC-E60F50518D38}" name="B. Country/Region" dataDxfId="23"/>
    <tableColumn id="2" xr3:uid="{EA1B9157-6184-45C6-BDD0-EAA8964AD251}" name="C. SPA Financial commitment (DKK)" dataDxfId="22"/>
    <tableColumn id="21" xr3:uid="{754FD37B-EE09-4B31-B825-9327F210F040}" name="Private capital mobilized by financial instrument(s) (according to Annex 3G)" dataDxfId="21"/>
    <tableColumn id="3" xr3:uid="{C2C9239D-FD4D-497A-9826-8BFF5999BA83}" name="Biodiversity" dataDxfId="20"/>
    <tableColumn id="4" xr3:uid="{154DCD89-6381-47DA-8D46-D5D4F132E205}" name="Desertification" dataDxfId="19"/>
    <tableColumn id="5" xr3:uid="{21BD0FBC-31AB-4F7C-AF4F-5C2AB1D7D27D}" name="Environment" dataDxfId="18"/>
    <tableColumn id="6" xr3:uid="{4518F016-42EC-489C-AA26-B1B868288A06}" name="Climate change adaptation" dataDxfId="17"/>
    <tableColumn id="7" xr3:uid="{86293C8C-BFBF-49B7-ACEF-A74BAF1414AD}" name="Climate change mitigation" dataDxfId="16"/>
    <tableColumn id="18" xr3:uid="{30445054-F098-49E9-A975-81BFDAACE71B}" name="I. Comment regarding assessment" dataDxfId="15"/>
    <tableColumn id="8" xr3:uid="{B1A15D19-7ABD-4A9F-BDDD-2E2F001869E1}" name="Biodiversity finance coefficient (0, 0.5, 1)" dataDxfId="14" dataCellStyle="Normal 2">
      <calculatedColumnFormula>IF(F24=2,1,IF(F24=1,0.5,0))</calculatedColumnFormula>
    </tableColumn>
    <tableColumn id="9" xr3:uid="{B910BA04-5B8C-4DFE-A0B7-65BF19C7C749}" name=" SPA commitment for Biodiversity (DKK)" dataDxfId="13" dataCellStyle="Normal 2">
      <calculatedColumnFormula>L24*D24</calculatedColumnFormula>
    </tableColumn>
    <tableColumn id="22" xr3:uid="{AF64A895-68CC-40F0-A52A-6C3FE0E0CD8C}" name=" Private capital mobilized for Biodiversity (DKK)" dataDxfId="12" dataCellStyle="Normal 2">
      <calculatedColumnFormula>Table22[[#This Row],[Biodiversity finance coefficient (0, 0.5, 1)]]*Table22[[#This Row],[Private capital mobilized by financial instrument(s) (according to Annex 3G)]]</calculatedColumnFormula>
    </tableColumn>
    <tableColumn id="10" xr3:uid="{D3F167CA-BF7C-4345-A535-3440A9CC88BE}" name="Desertification finance coefficient (0, 0.5, 1)" dataDxfId="11" dataCellStyle="Normal 2">
      <calculatedColumnFormula>IF(G24=2,1,IF(G24=1,0.5,0))</calculatedColumnFormula>
    </tableColumn>
    <tableColumn id="11" xr3:uid="{F65E0555-88B1-4F91-B489-D1EBBBED38EF}" name="SPA commitment for Desertification (DKK)" dataDxfId="10" dataCellStyle="Normal 2">
      <calculatedColumnFormula>O24*D24</calculatedColumnFormula>
    </tableColumn>
    <tableColumn id="23" xr3:uid="{4DCE3803-7EEA-4C97-B4DB-DD8A3271629D}" name="Private capital mobilized for disertification (DKK)" dataDxfId="9" dataCellStyle="Normal 2">
      <calculatedColumnFormula>Table22[[#This Row],[Desertification finance coefficient (0, 0.5, 1)]]*Table22[[#This Row],[C. SPA Financial commitment (DKK)]]</calculatedColumnFormula>
    </tableColumn>
    <tableColumn id="12" xr3:uid="{8B71FD19-F4D0-4FF7-9073-D29A9AE196E0}" name="Environment finance coefficient (0, 0.5, 1)" dataDxfId="8" dataCellStyle="Normal 2">
      <calculatedColumnFormula>IF(H24=2,1,IF(H24=1,0.5,0))</calculatedColumnFormula>
    </tableColumn>
    <tableColumn id="13" xr3:uid="{6BDCAB0C-0AC1-4FC0-AD78-151595B6067E}" name="SPA commitment for environment (DKK)" dataDxfId="7" dataCellStyle="Normal 2">
      <calculatedColumnFormula>R24*D24</calculatedColumnFormula>
    </tableColumn>
    <tableColumn id="24" xr3:uid="{040D3F65-54AA-4F14-8EC4-CFEF2184A7E8}" name="Private Capital mobilized for Environment" dataDxfId="6" dataCellStyle="Normal 2">
      <calculatedColumnFormula>Table22[[#This Row],[Environment finance coefficient (0, 0.5, 1)]]*Table22[[#This Row],[Private capital mobilized by financial instrument(s) (according to Annex 3G)]]</calculatedColumnFormula>
    </tableColumn>
    <tableColumn id="14" xr3:uid="{3FAE4CBA-0B40-4C8B-99BB-A61521E4ACDA}" name="Type of Support (Adaptation, Mitigation, Cross-cutting)" dataDxfId="5" dataCellStyle="Normal 2">
      <calculatedColumnFormula>IF(OR(AND(J24=1,I24=1),AND(J24=2,I24=2)),"Cross-cutting",IF(OR(AND(J24=2,I24=1),AND(OR(J24=1,J24=2),OR(I24=0,ISBLANK(I24)))),"Mitigation",IF(OR(AND(J24=1,I24=2),AND(OR(J24=0,ISBLANK(J24)),OR(I24=1,I24=2))),"Adaptation","Not relevant")))</calculatedColumnFormula>
    </tableColumn>
    <tableColumn id="15" xr3:uid="{0510406F-E55E-4634-94BE-D0D76F650A78}" name="Climate finance coefficient (0, 0.5, 1)" dataDxfId="4" dataCellStyle="Normal 2">
      <calculatedColumnFormula>IF(OR(J24=2,I24=2),1,IF(OR(J24=1,I24=1),0.5,0))</calculatedColumnFormula>
    </tableColumn>
    <tableColumn id="16" xr3:uid="{75D97110-045B-4605-BE36-F6FCA9ABA7FE}" name="SPA committment for Climate change (DKK)" dataDxfId="3" dataCellStyle="Normal 2">
      <calculatedColumnFormula>V24*D24</calculatedColumnFormula>
    </tableColumn>
    <tableColumn id="25" xr3:uid="{2708BF9C-418B-4580-8716-163FABE07397}" name="Private capital mobilized for Climate finance (DKK)" dataDxfId="2" dataCellStyle="Normal 2">
      <calculatedColumnFormula>Table22[[#This Row],[Climate finance coefficient (0, 0.5, 1)]]*Table22[[#This Row],[Private capital mobilized by financial instrument(s) (according to Annex 3G)]]</calculatedColumnFormula>
    </tableColumn>
    <tableColumn id="19" xr3:uid="{306C7375-747E-464E-AA18-BD64E5980736}" name="Green SPA coefficient" dataDxfId="1">
      <calculatedColumnFormula>MAX(Table22[[#This Row],[Climate finance coefficient (0, 0.5, 1)]],Table22[[#This Row],[Environment finance coefficient (0, 0.5, 1)]],Table22[[#This Row],[Desertification finance coefficient (0, 0.5, 1)]],Table22[[#This Row],[Biodiversity finance coefficient (0, 0.5, 1)]])</calculatedColumnFormula>
    </tableColumn>
    <tableColumn id="17" xr3:uid="{4DD28FAE-B000-4E84-877C-93ACC64F85B5}" name="Green SPA finance (DKK)" dataDxfId="0">
      <calculatedColumnFormula>Table22[[#This Row],[Green SPA coefficient]]*Table22[[#This Row],[C. SPA Financial commitment (DKK)]]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6" dT="2022-03-23T13:06:09.96" personId="{4B441210-3E41-4A70-B755-0903F5EE30F3}" id="{35F616AF-4483-43CE-9D6A-0B1B6D4DBAE3}">
    <text>Total green finance does not add up to the sum of biodiversity, desertification, environment and climate finance, because it accounts for overlap between the categories.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6" dT="2022-03-23T13:06:09.96" personId="{4B441210-3E41-4A70-B755-0903F5EE30F3}" id="{4A09AB29-16B2-4092-B46A-8F2A7C93480C}">
    <text>Total green finance does not add up to the sum of biodiversity, desertification, environment and climate finance, because it accounts for overlap between the categories.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593AA-D631-40D2-9AEC-B4C8ABE3B643}">
  <sheetPr>
    <outlinePr summaryBelow="0" summaryRight="0"/>
  </sheetPr>
  <dimension ref="B2:V964"/>
  <sheetViews>
    <sheetView zoomScale="80" zoomScaleNormal="80" workbookViewId="0">
      <selection activeCell="H12" sqref="H12"/>
    </sheetView>
  </sheetViews>
  <sheetFormatPr defaultColWidth="14.26953125" defaultRowHeight="15.75" customHeight="1" x14ac:dyDescent="0.35"/>
  <cols>
    <col min="1" max="1" width="3.453125" style="3" customWidth="1"/>
    <col min="2" max="2" width="50.81640625" style="3" customWidth="1"/>
    <col min="3" max="3" width="30.453125" style="3" customWidth="1"/>
    <col min="4" max="4" width="29.453125" style="3" customWidth="1"/>
    <col min="5" max="9" width="14.81640625" style="3" customWidth="1"/>
    <col min="10" max="10" width="50.81640625" style="3" customWidth="1"/>
    <col min="11" max="19" width="30.81640625" style="12" customWidth="1"/>
    <col min="20" max="21" width="28.453125" style="3" customWidth="1"/>
    <col min="22" max="22" width="20.26953125" style="3" customWidth="1"/>
    <col min="23" max="27" width="18.7265625" style="3" customWidth="1"/>
    <col min="28" max="28" width="20.7265625" style="3" customWidth="1"/>
    <col min="29" max="29" width="20.81640625" style="3" customWidth="1"/>
    <col min="30" max="16384" width="14.26953125" style="3"/>
  </cols>
  <sheetData>
    <row r="2" spans="2:8" ht="15.75" customHeight="1" x14ac:dyDescent="0.4">
      <c r="B2" s="15" t="s">
        <v>36</v>
      </c>
      <c r="C2" s="15"/>
      <c r="D2" s="1"/>
      <c r="E2" s="2"/>
      <c r="F2" s="2"/>
      <c r="G2" s="2"/>
      <c r="H2" s="2"/>
    </row>
    <row r="3" spans="2:8" ht="15.75" customHeight="1" x14ac:dyDescent="0.35">
      <c r="B3" s="4" t="s">
        <v>35</v>
      </c>
      <c r="C3" s="4"/>
      <c r="D3" s="1"/>
    </row>
    <row r="4" spans="2:8" ht="15.75" customHeight="1" x14ac:dyDescent="0.35">
      <c r="B4" s="4"/>
      <c r="C4" s="4"/>
      <c r="D4" s="1"/>
    </row>
    <row r="5" spans="2:8" ht="15.75" customHeight="1" x14ac:dyDescent="0.35">
      <c r="B5" s="2" t="s">
        <v>40</v>
      </c>
      <c r="C5" s="2"/>
      <c r="D5" s="7"/>
    </row>
    <row r="6" spans="2:8" ht="15.75" customHeight="1" thickBot="1" x14ac:dyDescent="0.4">
      <c r="D6" s="7"/>
    </row>
    <row r="7" spans="2:8" ht="15.75" customHeight="1" thickBot="1" x14ac:dyDescent="0.4">
      <c r="B7" s="41"/>
      <c r="C7" s="44" t="s">
        <v>21</v>
      </c>
      <c r="D7" s="45" t="s">
        <v>20</v>
      </c>
    </row>
    <row r="8" spans="2:8" ht="15.75" customHeight="1" x14ac:dyDescent="0.35">
      <c r="B8" s="46" t="s">
        <v>22</v>
      </c>
      <c r="C8" s="47">
        <f>SUM(Table2[C. Financial commitment (DKK)])</f>
        <v>0</v>
      </c>
      <c r="D8" s="48">
        <v>1</v>
      </c>
    </row>
    <row r="9" spans="2:8" ht="15.75" customHeight="1" x14ac:dyDescent="0.35">
      <c r="B9" s="51" t="s">
        <v>10</v>
      </c>
      <c r="C9" s="49">
        <f>SUM(Table2[Biodiversity finance (DKK)])</f>
        <v>0</v>
      </c>
      <c r="D9" s="42" t="e">
        <f>C9/$C$8</f>
        <v>#DIV/0!</v>
      </c>
    </row>
    <row r="10" spans="2:8" ht="15.75" customHeight="1" x14ac:dyDescent="0.35">
      <c r="B10" s="51" t="s">
        <v>12</v>
      </c>
      <c r="C10" s="49">
        <f>SUM(Table2[Desertification finance (DKK)])</f>
        <v>0</v>
      </c>
      <c r="D10" s="42" t="e">
        <f>C10/$C$8</f>
        <v>#DIV/0!</v>
      </c>
    </row>
    <row r="11" spans="2:8" ht="15.75" customHeight="1" x14ac:dyDescent="0.35">
      <c r="B11" s="51" t="s">
        <v>14</v>
      </c>
      <c r="C11" s="49">
        <f>SUM(Table2[Environment finance (DKK)])</f>
        <v>0</v>
      </c>
      <c r="D11" s="42" t="e">
        <f>C11/$C$8</f>
        <v>#DIV/0!</v>
      </c>
    </row>
    <row r="12" spans="2:8" ht="15.75" customHeight="1" x14ac:dyDescent="0.35">
      <c r="B12" s="51" t="s">
        <v>8</v>
      </c>
      <c r="C12" s="49">
        <f>SUM(Table2[Climate finance (DKK)])</f>
        <v>0</v>
      </c>
      <c r="D12" s="42" t="e">
        <f>C12/$C$8</f>
        <v>#DIV/0!</v>
      </c>
    </row>
    <row r="13" spans="2:8" ht="15.75" customHeight="1" x14ac:dyDescent="0.35">
      <c r="B13" s="56" t="s">
        <v>37</v>
      </c>
      <c r="C13" s="49">
        <f>SUMIF(Table2[Type of Support (Adaptation, Mitigation, Cross-cutting)], "Adaptation", Table2[Climate finance (DKK)])</f>
        <v>0</v>
      </c>
      <c r="D13" s="42" t="e">
        <f t="shared" ref="D13:D15" si="0">C13/$C$8</f>
        <v>#DIV/0!</v>
      </c>
    </row>
    <row r="14" spans="2:8" ht="15.75" customHeight="1" x14ac:dyDescent="0.35">
      <c r="B14" s="56" t="s">
        <v>38</v>
      </c>
      <c r="C14" s="49">
        <f>SUMIF(Table2[Type of Support (Adaptation, Mitigation, Cross-cutting)], "Mitigation", Table2[Climate finance (DKK)])</f>
        <v>0</v>
      </c>
      <c r="D14" s="42" t="e">
        <f t="shared" si="0"/>
        <v>#DIV/0!</v>
      </c>
    </row>
    <row r="15" spans="2:8" ht="15.75" customHeight="1" x14ac:dyDescent="0.35">
      <c r="B15" s="56" t="s">
        <v>39</v>
      </c>
      <c r="C15" s="49">
        <f>SUMIF(Table2[Type of Support (Adaptation, Mitigation, Cross-cutting)], "Cross-cutting", Table2[Climate finance (DKK)])</f>
        <v>0</v>
      </c>
      <c r="D15" s="42" t="e">
        <f t="shared" si="0"/>
        <v>#DIV/0!</v>
      </c>
    </row>
    <row r="16" spans="2:8" ht="15.75" customHeight="1" thickBot="1" x14ac:dyDescent="0.4">
      <c r="B16" s="52" t="s">
        <v>19</v>
      </c>
      <c r="C16" s="50">
        <f>SUM(Table2[Green finance (DKK)])</f>
        <v>0</v>
      </c>
      <c r="D16" s="43" t="e">
        <f>C16/$C$8</f>
        <v>#DIV/0!</v>
      </c>
    </row>
    <row r="17" spans="2:22" ht="15.75" customHeight="1" x14ac:dyDescent="0.35">
      <c r="B17" s="4"/>
      <c r="C17" s="4"/>
      <c r="D17" s="1"/>
    </row>
    <row r="18" spans="2:22" ht="15.75" customHeight="1" x14ac:dyDescent="0.35">
      <c r="B18" s="4"/>
      <c r="C18" s="4"/>
      <c r="D18" s="1"/>
    </row>
    <row r="19" spans="2:22" ht="14.5" x14ac:dyDescent="0.35">
      <c r="B19" s="2" t="s">
        <v>41</v>
      </c>
      <c r="C19" s="2"/>
    </row>
    <row r="20" spans="2:22" ht="14.5" x14ac:dyDescent="0.35">
      <c r="B20" s="4" t="s">
        <v>44</v>
      </c>
      <c r="C20" s="2"/>
    </row>
    <row r="21" spans="2:22" ht="15" thickBot="1" x14ac:dyDescent="0.4">
      <c r="B21" s="4"/>
      <c r="C21" s="2"/>
    </row>
    <row r="22" spans="2:22" ht="15" thickBot="1" x14ac:dyDescent="0.4">
      <c r="E22" s="69" t="s">
        <v>28</v>
      </c>
      <c r="F22" s="70"/>
      <c r="G22" s="70"/>
      <c r="H22" s="70"/>
      <c r="I22" s="70"/>
      <c r="J22" s="54"/>
      <c r="K22" s="71" t="s">
        <v>30</v>
      </c>
      <c r="L22" s="72"/>
      <c r="M22" s="73" t="s">
        <v>31</v>
      </c>
      <c r="N22" s="74"/>
      <c r="O22" s="75" t="s">
        <v>32</v>
      </c>
      <c r="P22" s="76"/>
      <c r="Q22" s="77" t="s">
        <v>33</v>
      </c>
      <c r="R22" s="78"/>
      <c r="S22" s="79"/>
      <c r="T22" s="67" t="s">
        <v>34</v>
      </c>
      <c r="U22" s="68"/>
    </row>
    <row r="23" spans="2:22" ht="60" customHeight="1" thickBot="1" x14ac:dyDescent="0.4">
      <c r="B23" s="40" t="s">
        <v>2</v>
      </c>
      <c r="C23" s="40" t="s">
        <v>26</v>
      </c>
      <c r="D23" s="39" t="s">
        <v>27</v>
      </c>
      <c r="E23" s="13" t="s">
        <v>3</v>
      </c>
      <c r="F23" s="13" t="s">
        <v>5</v>
      </c>
      <c r="G23" s="13" t="s">
        <v>4</v>
      </c>
      <c r="H23" s="13" t="s">
        <v>0</v>
      </c>
      <c r="I23" s="13" t="s">
        <v>1</v>
      </c>
      <c r="J23" s="55" t="s">
        <v>29</v>
      </c>
      <c r="K23" s="53" t="s">
        <v>9</v>
      </c>
      <c r="L23" s="26" t="s">
        <v>18</v>
      </c>
      <c r="M23" s="27" t="s">
        <v>11</v>
      </c>
      <c r="N23" s="27" t="s">
        <v>17</v>
      </c>
      <c r="O23" s="28" t="s">
        <v>13</v>
      </c>
      <c r="P23" s="28" t="s">
        <v>16</v>
      </c>
      <c r="Q23" s="29" t="s">
        <v>6</v>
      </c>
      <c r="R23" s="29" t="s">
        <v>7</v>
      </c>
      <c r="S23" s="29" t="s">
        <v>15</v>
      </c>
      <c r="T23" s="14" t="s">
        <v>23</v>
      </c>
      <c r="U23" s="14" t="s">
        <v>24</v>
      </c>
      <c r="V23" s="5"/>
    </row>
    <row r="24" spans="2:22" ht="14.5" x14ac:dyDescent="0.35">
      <c r="B24" s="30"/>
      <c r="C24" s="30"/>
      <c r="D24" s="18"/>
      <c r="E24" s="19"/>
      <c r="F24" s="20"/>
      <c r="G24" s="20"/>
      <c r="H24" s="20"/>
      <c r="I24" s="21"/>
      <c r="J24" s="25"/>
      <c r="K24" s="16">
        <f>IF(E24=2,1,IF(E24=1,0.5,0))</f>
        <v>0</v>
      </c>
      <c r="L24" s="16">
        <f t="shared" ref="L24:L39" si="1">K24*D24</f>
        <v>0</v>
      </c>
      <c r="M24" s="16">
        <f>IF(F24=2,1,IF(F24=1,0.5,0))</f>
        <v>0</v>
      </c>
      <c r="N24" s="16">
        <f>M24*D24</f>
        <v>0</v>
      </c>
      <c r="O24" s="16">
        <f>IF(G24=2,1,IF(G24=1,0.5,0))</f>
        <v>0</v>
      </c>
      <c r="P24" s="16">
        <f>O24*D24</f>
        <v>0</v>
      </c>
      <c r="Q24" s="16" t="str">
        <f>IF(OR(AND(I24=1,H24=1),AND(I24=2,H24=2)),"Cross-cutting",IF(OR(AND(I24=2,H24=1),AND(OR(I24=1,I24=2),OR(H24=0,ISBLANK(H24)))),"Mitigation",IF(OR(AND(I24=1,H24=2),AND(OR(I24=0,ISBLANK(I24)),OR(H24=1,H24=2))),"Adaptation","Not relevant")))</f>
        <v>Not relevant</v>
      </c>
      <c r="R24" s="16">
        <f>IF(OR(I24=2,H24=2),1,IF(OR(I24=1,H24=1),0.5,0))</f>
        <v>0</v>
      </c>
      <c r="S24" s="16">
        <f>R24*D24</f>
        <v>0</v>
      </c>
      <c r="T24" s="32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24" s="32">
        <f>Table2[[#This Row],[Green finance coefficient]]*Table2[[#This Row],[C. Financial commitment (DKK)]]</f>
        <v>0</v>
      </c>
      <c r="V24" s="6"/>
    </row>
    <row r="25" spans="2:22" ht="14.5" x14ac:dyDescent="0.35">
      <c r="B25" s="31"/>
      <c r="C25" s="31"/>
      <c r="D25" s="22"/>
      <c r="E25" s="23"/>
      <c r="F25" s="24"/>
      <c r="G25" s="24"/>
      <c r="H25" s="24"/>
      <c r="I25" s="25"/>
      <c r="J25" s="25"/>
      <c r="K25" s="17">
        <f t="shared" ref="K25:K39" si="2">IF(E25=2,1,IF(E25=1,0.5,0))</f>
        <v>0</v>
      </c>
      <c r="L25" s="17">
        <f t="shared" si="1"/>
        <v>0</v>
      </c>
      <c r="M25" s="17">
        <f t="shared" ref="M25:M39" si="3">IF(F25=2,1,IF(F25=1,0.5,0))</f>
        <v>0</v>
      </c>
      <c r="N25" s="17">
        <f t="shared" ref="N25:N39" si="4">M25*D25</f>
        <v>0</v>
      </c>
      <c r="O25" s="17">
        <f t="shared" ref="O25:O39" si="5">IF(G25=2,1,IF(G25=1,0.5,0))</f>
        <v>0</v>
      </c>
      <c r="P25" s="17">
        <f t="shared" ref="P25:P39" si="6">O25*D25</f>
        <v>0</v>
      </c>
      <c r="Q25" s="17" t="str">
        <f t="shared" ref="Q25:Q39" si="7">IF(OR(AND(I25=1,H25=1),AND(I25=2,H25=2)),"Cross-cutting",IF(OR(AND(I25=2,H25=1),AND(OR(I25=1,I25=2),OR(H25=0,ISBLANK(H25)))),"Mitigation",IF(OR(AND(I25=1,H25=2),AND(OR(I25=0,ISBLANK(I25)),OR(H25=1,H25=2))),"Adaptation","Not relevant")))</f>
        <v>Not relevant</v>
      </c>
      <c r="R25" s="17">
        <f t="shared" ref="R25:R39" si="8">IF(OR(I25=2,H25=2),1,IF(OR(I25=1,H25=1),0.5,0))</f>
        <v>0</v>
      </c>
      <c r="S25" s="17">
        <f t="shared" ref="S25:S39" si="9">R25*D25</f>
        <v>0</v>
      </c>
      <c r="T25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25" s="33">
        <f>Table2[[#This Row],[Green finance coefficient]]*Table2[[#This Row],[C. Financial commitment (DKK)]]</f>
        <v>0</v>
      </c>
      <c r="V25" s="6"/>
    </row>
    <row r="26" spans="2:22" ht="14.5" x14ac:dyDescent="0.35">
      <c r="B26" s="34"/>
      <c r="C26" s="34"/>
      <c r="D26" s="35"/>
      <c r="E26" s="36"/>
      <c r="F26" s="37"/>
      <c r="G26" s="37"/>
      <c r="H26" s="37"/>
      <c r="I26" s="38"/>
      <c r="J26" s="38"/>
      <c r="K26" s="17">
        <f>IF(E26=2,1,IF(E26=1,0.5,0))</f>
        <v>0</v>
      </c>
      <c r="L26" s="17">
        <f t="shared" si="1"/>
        <v>0</v>
      </c>
      <c r="M26" s="17">
        <f>IF(F26=2,1,IF(F26=1,0.5,0))</f>
        <v>0</v>
      </c>
      <c r="N26" s="17">
        <f>M26*D26</f>
        <v>0</v>
      </c>
      <c r="O26" s="17">
        <f>IF(G26=2,1,IF(G26=1,0.5,0))</f>
        <v>0</v>
      </c>
      <c r="P26" s="17">
        <f>O26*D26</f>
        <v>0</v>
      </c>
      <c r="Q26" s="17" t="str">
        <f>IF(OR(AND(I26=1,H26=1),AND(I26=2,H26=2)),"Cross-cutting",IF(OR(AND(I26=2,H26=1),AND(OR(I26=1,I26=2),OR(H26=0,ISBLANK(H26)))),"Mitigation",IF(OR(AND(I26=1,H26=2),AND(OR(I26=0,ISBLANK(I26)),OR(H26=1,H26=2))),"Adaptation","Not relevant")))</f>
        <v>Not relevant</v>
      </c>
      <c r="R26" s="17">
        <f>IF(OR(I26=2,H26=2),1,IF(OR(I26=1,H26=1),0.5,0))</f>
        <v>0</v>
      </c>
      <c r="S26" s="17">
        <f>R26*D26</f>
        <v>0</v>
      </c>
      <c r="T26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26" s="33">
        <f>Table2[[#This Row],[Green finance coefficient]]*Table2[[#This Row],[C. Financial commitment (DKK)]]</f>
        <v>0</v>
      </c>
      <c r="V26" s="6"/>
    </row>
    <row r="27" spans="2:22" ht="14.5" x14ac:dyDescent="0.35">
      <c r="B27" s="34"/>
      <c r="C27" s="34"/>
      <c r="D27" s="35"/>
      <c r="E27" s="36"/>
      <c r="F27" s="37"/>
      <c r="G27" s="37"/>
      <c r="H27" s="37"/>
      <c r="I27" s="38"/>
      <c r="J27" s="38"/>
      <c r="K27" s="17">
        <f>IF(E27=2,1,IF(E27=1,0.5,0))</f>
        <v>0</v>
      </c>
      <c r="L27" s="17">
        <f t="shared" si="1"/>
        <v>0</v>
      </c>
      <c r="M27" s="17">
        <f>IF(F27=2,1,IF(F27=1,0.5,0))</f>
        <v>0</v>
      </c>
      <c r="N27" s="17">
        <f>M27*D27</f>
        <v>0</v>
      </c>
      <c r="O27" s="17">
        <f>IF(G27=2,1,IF(G27=1,0.5,0))</f>
        <v>0</v>
      </c>
      <c r="P27" s="17">
        <f>O27*D27</f>
        <v>0</v>
      </c>
      <c r="Q27" s="17" t="str">
        <f>IF(OR(AND(I27=1,H27=1),AND(I27=2,H27=2)),"Cross-cutting",IF(OR(AND(I27=2,H27=1),AND(OR(I27=1,I27=2),OR(H27=0,ISBLANK(H27)))),"Mitigation",IF(OR(AND(I27=1,H27=2),AND(OR(I27=0,ISBLANK(I27)),OR(H27=1,H27=2))),"Adaptation","Not relevant")))</f>
        <v>Not relevant</v>
      </c>
      <c r="R27" s="17">
        <f>IF(OR(I27=2,H27=2),1,IF(OR(I27=1,H27=1),0.5,0))</f>
        <v>0</v>
      </c>
      <c r="S27" s="17">
        <f>R27*D27</f>
        <v>0</v>
      </c>
      <c r="T27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27" s="33">
        <f>Table2[[#This Row],[Green finance coefficient]]*Table2[[#This Row],[C. Financial commitment (DKK)]]</f>
        <v>0</v>
      </c>
      <c r="V27" s="6"/>
    </row>
    <row r="28" spans="2:22" ht="14.5" x14ac:dyDescent="0.35">
      <c r="B28" s="31"/>
      <c r="C28" s="31"/>
      <c r="D28" s="22"/>
      <c r="E28" s="23"/>
      <c r="F28" s="24"/>
      <c r="G28" s="24"/>
      <c r="H28" s="24"/>
      <c r="I28" s="25"/>
      <c r="J28" s="25"/>
      <c r="K28" s="17">
        <f t="shared" si="2"/>
        <v>0</v>
      </c>
      <c r="L28" s="17">
        <f t="shared" si="1"/>
        <v>0</v>
      </c>
      <c r="M28" s="17">
        <f t="shared" si="3"/>
        <v>0</v>
      </c>
      <c r="N28" s="17">
        <f t="shared" si="4"/>
        <v>0</v>
      </c>
      <c r="O28" s="17">
        <f t="shared" si="5"/>
        <v>0</v>
      </c>
      <c r="P28" s="17">
        <f t="shared" si="6"/>
        <v>0</v>
      </c>
      <c r="Q28" s="17" t="str">
        <f t="shared" si="7"/>
        <v>Not relevant</v>
      </c>
      <c r="R28" s="17">
        <f t="shared" si="8"/>
        <v>0</v>
      </c>
      <c r="S28" s="17">
        <f t="shared" si="9"/>
        <v>0</v>
      </c>
      <c r="T28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28" s="33">
        <f>Table2[[#This Row],[Green finance coefficient]]*Table2[[#This Row],[C. Financial commitment (DKK)]]</f>
        <v>0</v>
      </c>
      <c r="V28" s="6"/>
    </row>
    <row r="29" spans="2:22" ht="14.5" x14ac:dyDescent="0.35">
      <c r="B29" s="34"/>
      <c r="C29" s="34"/>
      <c r="D29" s="35"/>
      <c r="E29" s="36"/>
      <c r="F29" s="37"/>
      <c r="G29" s="37"/>
      <c r="H29" s="37"/>
      <c r="I29" s="38"/>
      <c r="J29" s="38"/>
      <c r="K29" s="17">
        <f>IF(E29=2,1,IF(E29=1,0.5,0))</f>
        <v>0</v>
      </c>
      <c r="L29" s="17">
        <f t="shared" si="1"/>
        <v>0</v>
      </c>
      <c r="M29" s="17">
        <f>IF(F29=2,1,IF(F29=1,0.5,0))</f>
        <v>0</v>
      </c>
      <c r="N29" s="17">
        <f>M29*D29</f>
        <v>0</v>
      </c>
      <c r="O29" s="17">
        <f>IF(G29=2,1,IF(G29=1,0.5,0))</f>
        <v>0</v>
      </c>
      <c r="P29" s="17">
        <f>O29*D29</f>
        <v>0</v>
      </c>
      <c r="Q29" s="17" t="str">
        <f>IF(OR(AND(I29=1,H29=1),AND(I29=2,H29=2)),"Cross-cutting",IF(OR(AND(I29=2,H29=1),AND(OR(I29=1,I29=2),OR(H29=0,ISBLANK(H29)))),"Mitigation",IF(OR(AND(I29=1,H29=2),AND(OR(I29=0,ISBLANK(I29)),OR(H29=1,H29=2))),"Adaptation","Not relevant")))</f>
        <v>Not relevant</v>
      </c>
      <c r="R29" s="17">
        <f>IF(OR(I29=2,H29=2),1,IF(OR(I29=1,H29=1),0.5,0))</f>
        <v>0</v>
      </c>
      <c r="S29" s="17">
        <f>R29*D29</f>
        <v>0</v>
      </c>
      <c r="T29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29" s="33">
        <f>Table2[[#This Row],[Green finance coefficient]]*Table2[[#This Row],[C. Financial commitment (DKK)]]</f>
        <v>0</v>
      </c>
      <c r="V29" s="6"/>
    </row>
    <row r="30" spans="2:22" ht="14.5" x14ac:dyDescent="0.35">
      <c r="B30" s="31"/>
      <c r="C30" s="31"/>
      <c r="D30" s="22"/>
      <c r="E30" s="23"/>
      <c r="F30" s="24"/>
      <c r="G30" s="24"/>
      <c r="H30" s="24"/>
      <c r="I30" s="25"/>
      <c r="J30" s="25"/>
      <c r="K30" s="17">
        <f t="shared" si="2"/>
        <v>0</v>
      </c>
      <c r="L30" s="17">
        <f t="shared" si="1"/>
        <v>0</v>
      </c>
      <c r="M30" s="17">
        <f t="shared" si="3"/>
        <v>0</v>
      </c>
      <c r="N30" s="17">
        <f t="shared" si="4"/>
        <v>0</v>
      </c>
      <c r="O30" s="17">
        <f t="shared" si="5"/>
        <v>0</v>
      </c>
      <c r="P30" s="17">
        <f t="shared" si="6"/>
        <v>0</v>
      </c>
      <c r="Q30" s="17" t="str">
        <f t="shared" si="7"/>
        <v>Not relevant</v>
      </c>
      <c r="R30" s="17">
        <f t="shared" si="8"/>
        <v>0</v>
      </c>
      <c r="S30" s="17">
        <f t="shared" si="9"/>
        <v>0</v>
      </c>
      <c r="T30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0" s="33">
        <f>Table2[[#This Row],[Green finance coefficient]]*Table2[[#This Row],[C. Financial commitment (DKK)]]</f>
        <v>0</v>
      </c>
      <c r="V30" s="6"/>
    </row>
    <row r="31" spans="2:22" ht="14.5" x14ac:dyDescent="0.35">
      <c r="B31" s="31"/>
      <c r="C31" s="31"/>
      <c r="D31" s="22"/>
      <c r="E31" s="23"/>
      <c r="F31" s="24"/>
      <c r="G31" s="24"/>
      <c r="H31" s="24"/>
      <c r="I31" s="25"/>
      <c r="J31" s="25"/>
      <c r="K31" s="17">
        <f>IF(E31=2,1,IF(E31=1,0.5,0))</f>
        <v>0</v>
      </c>
      <c r="L31" s="17">
        <f t="shared" si="1"/>
        <v>0</v>
      </c>
      <c r="M31" s="17">
        <f t="shared" si="3"/>
        <v>0</v>
      </c>
      <c r="N31" s="17">
        <f t="shared" si="4"/>
        <v>0</v>
      </c>
      <c r="O31" s="17">
        <f t="shared" si="5"/>
        <v>0</v>
      </c>
      <c r="P31" s="17">
        <f t="shared" si="6"/>
        <v>0</v>
      </c>
      <c r="Q31" s="17" t="str">
        <f t="shared" si="7"/>
        <v>Not relevant</v>
      </c>
      <c r="R31" s="17">
        <f t="shared" si="8"/>
        <v>0</v>
      </c>
      <c r="S31" s="17">
        <f t="shared" si="9"/>
        <v>0</v>
      </c>
      <c r="T31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1" s="33">
        <f>Table2[[#This Row],[Green finance coefficient]]*Table2[[#This Row],[C. Financial commitment (DKK)]]</f>
        <v>0</v>
      </c>
      <c r="V31" s="6"/>
    </row>
    <row r="32" spans="2:22" ht="14.5" x14ac:dyDescent="0.35">
      <c r="B32" s="31"/>
      <c r="C32" s="31"/>
      <c r="D32" s="22"/>
      <c r="E32" s="23"/>
      <c r="F32" s="24"/>
      <c r="G32" s="24"/>
      <c r="H32" s="24"/>
      <c r="I32" s="25"/>
      <c r="J32" s="25"/>
      <c r="K32" s="17">
        <f>IF(E32=2,1,IF(E32=1,0.5,0))</f>
        <v>0</v>
      </c>
      <c r="L32" s="17">
        <f t="shared" si="1"/>
        <v>0</v>
      </c>
      <c r="M32" s="17">
        <f t="shared" si="3"/>
        <v>0</v>
      </c>
      <c r="N32" s="17">
        <f t="shared" si="4"/>
        <v>0</v>
      </c>
      <c r="O32" s="17">
        <f t="shared" si="5"/>
        <v>0</v>
      </c>
      <c r="P32" s="17">
        <f t="shared" si="6"/>
        <v>0</v>
      </c>
      <c r="Q32" s="17" t="str">
        <f t="shared" si="7"/>
        <v>Not relevant</v>
      </c>
      <c r="R32" s="17">
        <f t="shared" si="8"/>
        <v>0</v>
      </c>
      <c r="S32" s="17">
        <f t="shared" si="9"/>
        <v>0</v>
      </c>
      <c r="T32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2" s="33">
        <f>Table2[[#This Row],[Green finance coefficient]]*Table2[[#This Row],[C. Financial commitment (DKK)]]</f>
        <v>0</v>
      </c>
      <c r="V32" s="6"/>
    </row>
    <row r="33" spans="2:22" ht="14.5" x14ac:dyDescent="0.35">
      <c r="B33" s="31"/>
      <c r="C33" s="31"/>
      <c r="D33" s="22"/>
      <c r="E33" s="23"/>
      <c r="F33" s="24"/>
      <c r="G33" s="24"/>
      <c r="H33" s="24"/>
      <c r="I33" s="25"/>
      <c r="J33" s="25"/>
      <c r="K33" s="17">
        <f t="shared" si="2"/>
        <v>0</v>
      </c>
      <c r="L33" s="17">
        <f t="shared" si="1"/>
        <v>0</v>
      </c>
      <c r="M33" s="17">
        <f t="shared" si="3"/>
        <v>0</v>
      </c>
      <c r="N33" s="17">
        <f t="shared" si="4"/>
        <v>0</v>
      </c>
      <c r="O33" s="17">
        <f t="shared" si="5"/>
        <v>0</v>
      </c>
      <c r="P33" s="17">
        <f t="shared" si="6"/>
        <v>0</v>
      </c>
      <c r="Q33" s="17" t="str">
        <f t="shared" si="7"/>
        <v>Not relevant</v>
      </c>
      <c r="R33" s="17">
        <f t="shared" si="8"/>
        <v>0</v>
      </c>
      <c r="S33" s="17">
        <f t="shared" si="9"/>
        <v>0</v>
      </c>
      <c r="T33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3" s="33">
        <f>Table2[[#This Row],[Green finance coefficient]]*Table2[[#This Row],[C. Financial commitment (DKK)]]</f>
        <v>0</v>
      </c>
      <c r="V33" s="6"/>
    </row>
    <row r="34" spans="2:22" ht="14.5" x14ac:dyDescent="0.35">
      <c r="B34" s="31"/>
      <c r="C34" s="31"/>
      <c r="D34" s="22"/>
      <c r="E34" s="23"/>
      <c r="F34" s="24"/>
      <c r="G34" s="24"/>
      <c r="H34" s="24"/>
      <c r="I34" s="25"/>
      <c r="J34" s="25"/>
      <c r="K34" s="17">
        <f t="shared" si="2"/>
        <v>0</v>
      </c>
      <c r="L34" s="17">
        <f t="shared" si="1"/>
        <v>0</v>
      </c>
      <c r="M34" s="17">
        <f t="shared" si="3"/>
        <v>0</v>
      </c>
      <c r="N34" s="17">
        <f t="shared" si="4"/>
        <v>0</v>
      </c>
      <c r="O34" s="17">
        <f t="shared" si="5"/>
        <v>0</v>
      </c>
      <c r="P34" s="17">
        <f t="shared" si="6"/>
        <v>0</v>
      </c>
      <c r="Q34" s="17" t="str">
        <f t="shared" si="7"/>
        <v>Not relevant</v>
      </c>
      <c r="R34" s="17">
        <f t="shared" si="8"/>
        <v>0</v>
      </c>
      <c r="S34" s="17">
        <f t="shared" si="9"/>
        <v>0</v>
      </c>
      <c r="T34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4" s="33">
        <f>Table2[[#This Row],[Green finance coefficient]]*Table2[[#This Row],[C. Financial commitment (DKK)]]</f>
        <v>0</v>
      </c>
      <c r="V34" s="6"/>
    </row>
    <row r="35" spans="2:22" ht="14.5" x14ac:dyDescent="0.35">
      <c r="B35" s="31"/>
      <c r="C35" s="31"/>
      <c r="D35" s="22"/>
      <c r="E35" s="23"/>
      <c r="F35" s="24"/>
      <c r="G35" s="24"/>
      <c r="H35" s="24"/>
      <c r="I35" s="25"/>
      <c r="J35" s="25"/>
      <c r="K35" s="17">
        <f t="shared" si="2"/>
        <v>0</v>
      </c>
      <c r="L35" s="17">
        <f t="shared" si="1"/>
        <v>0</v>
      </c>
      <c r="M35" s="17">
        <f t="shared" si="3"/>
        <v>0</v>
      </c>
      <c r="N35" s="17">
        <f t="shared" si="4"/>
        <v>0</v>
      </c>
      <c r="O35" s="17">
        <f t="shared" si="5"/>
        <v>0</v>
      </c>
      <c r="P35" s="17">
        <f t="shared" si="6"/>
        <v>0</v>
      </c>
      <c r="Q35" s="17" t="str">
        <f t="shared" si="7"/>
        <v>Not relevant</v>
      </c>
      <c r="R35" s="17">
        <f t="shared" si="8"/>
        <v>0</v>
      </c>
      <c r="S35" s="17">
        <f t="shared" si="9"/>
        <v>0</v>
      </c>
      <c r="T35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5" s="33">
        <f>Table2[[#This Row],[Green finance coefficient]]*Table2[[#This Row],[C. Financial commitment (DKK)]]</f>
        <v>0</v>
      </c>
      <c r="V35" s="6"/>
    </row>
    <row r="36" spans="2:22" ht="14.5" x14ac:dyDescent="0.35">
      <c r="B36" s="31"/>
      <c r="C36" s="31"/>
      <c r="D36" s="22"/>
      <c r="E36" s="23"/>
      <c r="F36" s="24"/>
      <c r="G36" s="24"/>
      <c r="H36" s="24"/>
      <c r="I36" s="25"/>
      <c r="J36" s="25"/>
      <c r="K36" s="17">
        <f t="shared" si="2"/>
        <v>0</v>
      </c>
      <c r="L36" s="17">
        <f t="shared" si="1"/>
        <v>0</v>
      </c>
      <c r="M36" s="17">
        <f t="shared" si="3"/>
        <v>0</v>
      </c>
      <c r="N36" s="17">
        <f t="shared" si="4"/>
        <v>0</v>
      </c>
      <c r="O36" s="17">
        <f t="shared" si="5"/>
        <v>0</v>
      </c>
      <c r="P36" s="17">
        <f t="shared" si="6"/>
        <v>0</v>
      </c>
      <c r="Q36" s="17" t="str">
        <f t="shared" si="7"/>
        <v>Not relevant</v>
      </c>
      <c r="R36" s="17">
        <f t="shared" si="8"/>
        <v>0</v>
      </c>
      <c r="S36" s="17">
        <f t="shared" si="9"/>
        <v>0</v>
      </c>
      <c r="T36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6" s="33">
        <f>Table2[[#This Row],[Green finance coefficient]]*Table2[[#This Row],[C. Financial commitment (DKK)]]</f>
        <v>0</v>
      </c>
      <c r="V36" s="6"/>
    </row>
    <row r="37" spans="2:22" ht="14.5" x14ac:dyDescent="0.35">
      <c r="B37" s="31"/>
      <c r="C37" s="31"/>
      <c r="D37" s="22"/>
      <c r="E37" s="23"/>
      <c r="F37" s="24"/>
      <c r="G37" s="24"/>
      <c r="H37" s="24"/>
      <c r="I37" s="25"/>
      <c r="J37" s="25"/>
      <c r="K37" s="17">
        <f t="shared" si="2"/>
        <v>0</v>
      </c>
      <c r="L37" s="17">
        <f t="shared" si="1"/>
        <v>0</v>
      </c>
      <c r="M37" s="17">
        <f t="shared" si="3"/>
        <v>0</v>
      </c>
      <c r="N37" s="17">
        <f t="shared" si="4"/>
        <v>0</v>
      </c>
      <c r="O37" s="17">
        <f t="shared" si="5"/>
        <v>0</v>
      </c>
      <c r="P37" s="17">
        <f t="shared" si="6"/>
        <v>0</v>
      </c>
      <c r="Q37" s="17" t="str">
        <f t="shared" si="7"/>
        <v>Not relevant</v>
      </c>
      <c r="R37" s="17">
        <f t="shared" si="8"/>
        <v>0</v>
      </c>
      <c r="S37" s="17">
        <f t="shared" si="9"/>
        <v>0</v>
      </c>
      <c r="T37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7" s="33">
        <f>Table2[[#This Row],[Green finance coefficient]]*Table2[[#This Row],[C. Financial commitment (DKK)]]</f>
        <v>0</v>
      </c>
      <c r="V37" s="6"/>
    </row>
    <row r="38" spans="2:22" ht="14.5" x14ac:dyDescent="0.35">
      <c r="B38" s="31"/>
      <c r="C38" s="31"/>
      <c r="D38" s="22"/>
      <c r="E38" s="23"/>
      <c r="F38" s="24"/>
      <c r="G38" s="24"/>
      <c r="H38" s="24"/>
      <c r="I38" s="25"/>
      <c r="J38" s="25"/>
      <c r="K38" s="17">
        <f t="shared" si="2"/>
        <v>0</v>
      </c>
      <c r="L38" s="17">
        <f t="shared" si="1"/>
        <v>0</v>
      </c>
      <c r="M38" s="17">
        <f t="shared" si="3"/>
        <v>0</v>
      </c>
      <c r="N38" s="17">
        <f t="shared" si="4"/>
        <v>0</v>
      </c>
      <c r="O38" s="17">
        <f t="shared" si="5"/>
        <v>0</v>
      </c>
      <c r="P38" s="17">
        <f t="shared" si="6"/>
        <v>0</v>
      </c>
      <c r="Q38" s="17" t="str">
        <f t="shared" si="7"/>
        <v>Not relevant</v>
      </c>
      <c r="R38" s="17">
        <f t="shared" si="8"/>
        <v>0</v>
      </c>
      <c r="S38" s="17">
        <f t="shared" si="9"/>
        <v>0</v>
      </c>
      <c r="T38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8" s="33">
        <f>Table2[[#This Row],[Green finance coefficient]]*Table2[[#This Row],[C. Financial commitment (DKK)]]</f>
        <v>0</v>
      </c>
      <c r="V38" s="6"/>
    </row>
    <row r="39" spans="2:22" ht="14.5" x14ac:dyDescent="0.35">
      <c r="B39" s="31"/>
      <c r="C39" s="31"/>
      <c r="D39" s="22"/>
      <c r="E39" s="23"/>
      <c r="F39" s="24"/>
      <c r="G39" s="24"/>
      <c r="H39" s="24"/>
      <c r="I39" s="25"/>
      <c r="J39" s="25"/>
      <c r="K39" s="17">
        <f t="shared" si="2"/>
        <v>0</v>
      </c>
      <c r="L39" s="17">
        <f t="shared" si="1"/>
        <v>0</v>
      </c>
      <c r="M39" s="17">
        <f t="shared" si="3"/>
        <v>0</v>
      </c>
      <c r="N39" s="17">
        <f t="shared" si="4"/>
        <v>0</v>
      </c>
      <c r="O39" s="17">
        <f t="shared" si="5"/>
        <v>0</v>
      </c>
      <c r="P39" s="17">
        <f t="shared" si="6"/>
        <v>0</v>
      </c>
      <c r="Q39" s="17" t="str">
        <f t="shared" si="7"/>
        <v>Not relevant</v>
      </c>
      <c r="R39" s="17">
        <f t="shared" si="8"/>
        <v>0</v>
      </c>
      <c r="S39" s="17">
        <f t="shared" si="9"/>
        <v>0</v>
      </c>
      <c r="T39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9" s="33">
        <f>Table2[[#This Row],[Green finance coefficient]]*Table2[[#This Row],[C. Financial commitment (DKK)]]</f>
        <v>0</v>
      </c>
      <c r="V39" s="6"/>
    </row>
    <row r="40" spans="2:22" ht="14.5" x14ac:dyDescent="0.35">
      <c r="B40" s="9"/>
      <c r="C40" s="9"/>
      <c r="D40" s="10"/>
      <c r="E40" s="11"/>
      <c r="F40" s="11"/>
      <c r="G40" s="11"/>
      <c r="H40" s="11"/>
      <c r="I40" s="12"/>
      <c r="J40" s="12"/>
      <c r="T40" s="6"/>
      <c r="U40" s="6"/>
      <c r="V40" s="9"/>
    </row>
    <row r="41" spans="2:22" ht="14.5" x14ac:dyDescent="0.35">
      <c r="E41" s="8"/>
      <c r="F41" s="8"/>
      <c r="G41" s="8"/>
      <c r="H41" s="8"/>
    </row>
    <row r="42" spans="2:22" ht="14.5" x14ac:dyDescent="0.35">
      <c r="E42" s="8"/>
      <c r="F42" s="8"/>
      <c r="G42" s="8"/>
      <c r="H42" s="8"/>
    </row>
    <row r="43" spans="2:22" ht="14.5" x14ac:dyDescent="0.35">
      <c r="J43" s="12"/>
      <c r="S43" s="3"/>
    </row>
    <row r="44" spans="2:22" ht="14.5" x14ac:dyDescent="0.35">
      <c r="J44" s="12"/>
      <c r="S44" s="3"/>
    </row>
    <row r="45" spans="2:22" ht="14.5" x14ac:dyDescent="0.35">
      <c r="J45" s="12"/>
      <c r="S45" s="3"/>
    </row>
    <row r="46" spans="2:22" ht="14.5" x14ac:dyDescent="0.35">
      <c r="J46" s="12"/>
      <c r="S46" s="3"/>
    </row>
    <row r="47" spans="2:22" ht="14.5" x14ac:dyDescent="0.35">
      <c r="J47" s="12"/>
      <c r="S47" s="3"/>
    </row>
    <row r="48" spans="2:22" ht="14.5" x14ac:dyDescent="0.35">
      <c r="J48" s="12"/>
      <c r="S48" s="3"/>
    </row>
    <row r="49" spans="2:19" ht="14.5" x14ac:dyDescent="0.35">
      <c r="J49" s="12"/>
      <c r="S49" s="3"/>
    </row>
    <row r="50" spans="2:19" ht="14.5" x14ac:dyDescent="0.35"/>
    <row r="51" spans="2:19" ht="14.5" x14ac:dyDescent="0.35"/>
    <row r="52" spans="2:19" ht="14.5" x14ac:dyDescent="0.35"/>
    <row r="53" spans="2:19" ht="14.5" x14ac:dyDescent="0.35"/>
    <row r="54" spans="2:19" ht="14.5" x14ac:dyDescent="0.35"/>
    <row r="55" spans="2:19" ht="17" x14ac:dyDescent="0.4">
      <c r="B55" s="15"/>
      <c r="C55" s="15"/>
    </row>
    <row r="56" spans="2:19" ht="17" x14ac:dyDescent="0.4">
      <c r="B56" s="15"/>
      <c r="C56" s="15"/>
    </row>
    <row r="57" spans="2:19" ht="14.5" x14ac:dyDescent="0.35">
      <c r="B57" s="4"/>
      <c r="C57" s="4"/>
    </row>
    <row r="58" spans="2:19" ht="14.5" x14ac:dyDescent="0.35">
      <c r="B58" s="4"/>
      <c r="C58" s="4"/>
    </row>
    <row r="59" spans="2:19" ht="14.5" x14ac:dyDescent="0.35">
      <c r="B59" s="2"/>
      <c r="C59" s="2"/>
    </row>
    <row r="60" spans="2:19" ht="14.5" x14ac:dyDescent="0.35"/>
    <row r="61" spans="2:19" ht="14.5" x14ac:dyDescent="0.35"/>
    <row r="62" spans="2:19" ht="14.5" x14ac:dyDescent="0.35"/>
    <row r="63" spans="2:19" ht="14.5" x14ac:dyDescent="0.35"/>
    <row r="64" spans="2:19" ht="14.5" x14ac:dyDescent="0.35"/>
    <row r="65" ht="14.5" x14ac:dyDescent="0.35"/>
    <row r="66" ht="14.5" x14ac:dyDescent="0.35"/>
    <row r="67" ht="14.5" x14ac:dyDescent="0.35"/>
    <row r="68" ht="14.5" x14ac:dyDescent="0.35"/>
    <row r="69" ht="14.5" x14ac:dyDescent="0.35"/>
    <row r="70" ht="14.5" x14ac:dyDescent="0.35"/>
    <row r="71" ht="14.5" x14ac:dyDescent="0.35"/>
    <row r="72" ht="14.5" x14ac:dyDescent="0.35"/>
    <row r="73" ht="14.5" x14ac:dyDescent="0.35"/>
    <row r="74" ht="14.5" x14ac:dyDescent="0.35"/>
    <row r="75" ht="14.5" x14ac:dyDescent="0.35"/>
    <row r="76" ht="14.5" x14ac:dyDescent="0.35"/>
    <row r="77" ht="14.5" x14ac:dyDescent="0.35"/>
    <row r="78" ht="14.5" x14ac:dyDescent="0.35"/>
    <row r="79" ht="14.5" x14ac:dyDescent="0.35"/>
    <row r="80" ht="14.5" x14ac:dyDescent="0.35"/>
    <row r="81" ht="14.5" x14ac:dyDescent="0.35"/>
    <row r="82" ht="14.5" x14ac:dyDescent="0.35"/>
    <row r="83" ht="14.5" x14ac:dyDescent="0.35"/>
    <row r="84" ht="14.5" x14ac:dyDescent="0.35"/>
    <row r="85" ht="14.5" x14ac:dyDescent="0.35"/>
    <row r="86" ht="14.5" x14ac:dyDescent="0.35"/>
    <row r="87" ht="14.5" x14ac:dyDescent="0.35"/>
    <row r="88" ht="14.5" x14ac:dyDescent="0.35"/>
    <row r="89" ht="14.5" x14ac:dyDescent="0.35"/>
    <row r="90" ht="14.5" x14ac:dyDescent="0.35"/>
    <row r="91" ht="14.5" x14ac:dyDescent="0.35"/>
    <row r="92" ht="14.5" x14ac:dyDescent="0.35"/>
    <row r="93" ht="14.5" x14ac:dyDescent="0.35"/>
    <row r="94" ht="14.5" x14ac:dyDescent="0.35"/>
    <row r="95" ht="14.5" x14ac:dyDescent="0.35"/>
    <row r="96" ht="14.5" x14ac:dyDescent="0.35"/>
    <row r="97" ht="14.5" x14ac:dyDescent="0.35"/>
    <row r="98" ht="14.5" x14ac:dyDescent="0.35"/>
    <row r="99" ht="14.5" x14ac:dyDescent="0.35"/>
    <row r="100" ht="14.5" x14ac:dyDescent="0.35"/>
    <row r="101" ht="14.5" x14ac:dyDescent="0.35"/>
    <row r="102" ht="14.5" x14ac:dyDescent="0.35"/>
    <row r="103" ht="14.5" x14ac:dyDescent="0.35"/>
    <row r="104" ht="14.5" x14ac:dyDescent="0.35"/>
    <row r="105" ht="14.5" x14ac:dyDescent="0.35"/>
    <row r="106" ht="14.5" x14ac:dyDescent="0.35"/>
    <row r="107" ht="14.5" x14ac:dyDescent="0.35"/>
    <row r="108" ht="14.5" x14ac:dyDescent="0.35"/>
    <row r="109" ht="14.5" x14ac:dyDescent="0.35"/>
    <row r="110" ht="14.5" x14ac:dyDescent="0.35"/>
    <row r="111" ht="14.5" x14ac:dyDescent="0.35"/>
    <row r="112" ht="14.5" x14ac:dyDescent="0.35"/>
    <row r="113" ht="14.5" x14ac:dyDescent="0.35"/>
    <row r="114" ht="14.5" x14ac:dyDescent="0.35"/>
    <row r="115" ht="14.5" x14ac:dyDescent="0.35"/>
    <row r="116" ht="14.5" x14ac:dyDescent="0.35"/>
    <row r="117" ht="14.5" x14ac:dyDescent="0.35"/>
    <row r="118" ht="14.5" x14ac:dyDescent="0.35"/>
    <row r="119" ht="14.5" x14ac:dyDescent="0.35"/>
    <row r="120" ht="14.5" x14ac:dyDescent="0.35"/>
    <row r="121" ht="14.5" x14ac:dyDescent="0.35"/>
    <row r="122" ht="14.5" x14ac:dyDescent="0.35"/>
    <row r="123" ht="14.5" x14ac:dyDescent="0.35"/>
    <row r="124" ht="14.5" x14ac:dyDescent="0.35"/>
    <row r="125" ht="14.5" x14ac:dyDescent="0.35"/>
    <row r="126" ht="14.5" x14ac:dyDescent="0.35"/>
    <row r="127" ht="14.5" x14ac:dyDescent="0.35"/>
    <row r="128" ht="14.5" x14ac:dyDescent="0.35"/>
    <row r="129" ht="14.5" x14ac:dyDescent="0.35"/>
    <row r="130" ht="14.5" x14ac:dyDescent="0.35"/>
    <row r="131" ht="14.5" x14ac:dyDescent="0.35"/>
    <row r="132" ht="14.5" x14ac:dyDescent="0.35"/>
    <row r="133" ht="14.5" x14ac:dyDescent="0.35"/>
    <row r="134" ht="14.5" x14ac:dyDescent="0.35"/>
    <row r="135" ht="14.5" x14ac:dyDescent="0.35"/>
    <row r="136" ht="14.5" x14ac:dyDescent="0.35"/>
    <row r="137" ht="14.5" x14ac:dyDescent="0.35"/>
    <row r="138" ht="14.5" x14ac:dyDescent="0.35"/>
    <row r="139" ht="14.5" x14ac:dyDescent="0.35"/>
    <row r="140" ht="14.5" x14ac:dyDescent="0.35"/>
    <row r="141" ht="14.5" x14ac:dyDescent="0.35"/>
    <row r="142" ht="14.5" x14ac:dyDescent="0.35"/>
    <row r="143" ht="14.5" x14ac:dyDescent="0.35"/>
    <row r="144" ht="14.5" x14ac:dyDescent="0.35"/>
    <row r="145" ht="14.5" x14ac:dyDescent="0.35"/>
    <row r="146" ht="14.5" x14ac:dyDescent="0.35"/>
    <row r="147" ht="14.5" x14ac:dyDescent="0.35"/>
    <row r="148" ht="14.5" x14ac:dyDescent="0.35"/>
    <row r="149" ht="14.5" x14ac:dyDescent="0.35"/>
    <row r="150" ht="14.5" x14ac:dyDescent="0.35"/>
    <row r="151" ht="14.5" x14ac:dyDescent="0.35"/>
    <row r="152" ht="14.5" x14ac:dyDescent="0.35"/>
    <row r="153" ht="14.5" x14ac:dyDescent="0.35"/>
    <row r="154" ht="14.5" x14ac:dyDescent="0.35"/>
    <row r="155" ht="14.5" x14ac:dyDescent="0.35"/>
    <row r="156" ht="14.5" x14ac:dyDescent="0.35"/>
    <row r="157" ht="14.5" x14ac:dyDescent="0.35"/>
    <row r="158" ht="14.5" x14ac:dyDescent="0.35"/>
    <row r="159" ht="14.5" x14ac:dyDescent="0.35"/>
    <row r="160" ht="14.5" x14ac:dyDescent="0.35"/>
    <row r="161" ht="14.5" x14ac:dyDescent="0.35"/>
    <row r="162" ht="14.5" x14ac:dyDescent="0.35"/>
    <row r="163" ht="14.5" x14ac:dyDescent="0.35"/>
    <row r="164" ht="14.5" x14ac:dyDescent="0.35"/>
    <row r="165" ht="14.5" x14ac:dyDescent="0.35"/>
    <row r="166" ht="14.5" x14ac:dyDescent="0.35"/>
    <row r="167" ht="14.5" x14ac:dyDescent="0.35"/>
    <row r="168" ht="14.5" x14ac:dyDescent="0.35"/>
    <row r="169" ht="14.5" x14ac:dyDescent="0.35"/>
    <row r="170" ht="14.5" x14ac:dyDescent="0.35"/>
    <row r="171" ht="14.5" x14ac:dyDescent="0.35"/>
    <row r="172" ht="14.5" x14ac:dyDescent="0.35"/>
    <row r="173" ht="14.5" x14ac:dyDescent="0.35"/>
    <row r="174" ht="14.5" x14ac:dyDescent="0.35"/>
    <row r="175" ht="14.5" x14ac:dyDescent="0.35"/>
    <row r="176" ht="14.5" x14ac:dyDescent="0.35"/>
    <row r="177" ht="14.5" x14ac:dyDescent="0.35"/>
    <row r="178" ht="14.5" x14ac:dyDescent="0.35"/>
    <row r="179" ht="14.5" x14ac:dyDescent="0.35"/>
    <row r="180" ht="14.5" x14ac:dyDescent="0.35"/>
    <row r="181" ht="14.5" x14ac:dyDescent="0.35"/>
    <row r="182" ht="14.5" x14ac:dyDescent="0.35"/>
    <row r="183" ht="14.5" x14ac:dyDescent="0.35"/>
    <row r="184" ht="14.5" x14ac:dyDescent="0.35"/>
    <row r="185" ht="14.5" x14ac:dyDescent="0.35"/>
    <row r="186" ht="14.5" x14ac:dyDescent="0.35"/>
    <row r="187" ht="14.5" x14ac:dyDescent="0.35"/>
    <row r="188" ht="14.5" x14ac:dyDescent="0.35"/>
    <row r="189" ht="14.5" x14ac:dyDescent="0.35"/>
    <row r="190" ht="14.5" x14ac:dyDescent="0.35"/>
    <row r="191" ht="14.5" x14ac:dyDescent="0.35"/>
    <row r="192" ht="14.5" x14ac:dyDescent="0.35"/>
    <row r="193" ht="14.5" x14ac:dyDescent="0.35"/>
    <row r="194" ht="14.5" x14ac:dyDescent="0.35"/>
    <row r="195" ht="14.5" x14ac:dyDescent="0.35"/>
    <row r="196" ht="14.5" x14ac:dyDescent="0.35"/>
    <row r="197" ht="14.5" x14ac:dyDescent="0.35"/>
    <row r="198" ht="14.5" x14ac:dyDescent="0.35"/>
    <row r="199" ht="14.5" x14ac:dyDescent="0.35"/>
    <row r="200" ht="14.5" x14ac:dyDescent="0.35"/>
    <row r="201" ht="14.5" x14ac:dyDescent="0.35"/>
    <row r="202" ht="14.5" x14ac:dyDescent="0.35"/>
    <row r="203" ht="14.5" x14ac:dyDescent="0.35"/>
    <row r="204" ht="14.5" x14ac:dyDescent="0.35"/>
    <row r="205" ht="14.5" x14ac:dyDescent="0.35"/>
    <row r="206" ht="14.5" x14ac:dyDescent="0.35"/>
    <row r="207" ht="14.5" x14ac:dyDescent="0.35"/>
    <row r="208" ht="14.5" x14ac:dyDescent="0.35"/>
    <row r="209" ht="14.5" x14ac:dyDescent="0.35"/>
    <row r="210" ht="14.5" x14ac:dyDescent="0.35"/>
    <row r="211" ht="14.5" x14ac:dyDescent="0.35"/>
    <row r="212" ht="14.5" x14ac:dyDescent="0.35"/>
    <row r="213" ht="14.5" x14ac:dyDescent="0.35"/>
    <row r="214" ht="14.5" x14ac:dyDescent="0.35"/>
    <row r="215" ht="14.5" x14ac:dyDescent="0.35"/>
    <row r="216" ht="14.5" x14ac:dyDescent="0.35"/>
    <row r="217" ht="14.5" x14ac:dyDescent="0.35"/>
    <row r="218" ht="14.5" x14ac:dyDescent="0.35"/>
    <row r="219" ht="14.5" x14ac:dyDescent="0.35"/>
    <row r="220" ht="14.5" x14ac:dyDescent="0.35"/>
    <row r="221" ht="14.5" x14ac:dyDescent="0.35"/>
    <row r="222" ht="14.5" x14ac:dyDescent="0.35"/>
    <row r="223" ht="14.5" x14ac:dyDescent="0.35"/>
    <row r="224" ht="14.5" x14ac:dyDescent="0.35"/>
    <row r="225" ht="14.5" x14ac:dyDescent="0.35"/>
    <row r="226" ht="14.5" x14ac:dyDescent="0.35"/>
    <row r="227" ht="14.5" x14ac:dyDescent="0.35"/>
    <row r="228" ht="14.5" x14ac:dyDescent="0.35"/>
    <row r="229" ht="14.5" x14ac:dyDescent="0.35"/>
    <row r="230" ht="14.5" x14ac:dyDescent="0.35"/>
    <row r="231" ht="14.5" x14ac:dyDescent="0.35"/>
    <row r="232" ht="14.5" x14ac:dyDescent="0.35"/>
    <row r="233" ht="14.5" x14ac:dyDescent="0.35"/>
    <row r="234" ht="14.5" x14ac:dyDescent="0.35"/>
    <row r="235" ht="14.5" x14ac:dyDescent="0.35"/>
    <row r="236" ht="14.5" x14ac:dyDescent="0.35"/>
    <row r="237" ht="14.5" x14ac:dyDescent="0.35"/>
    <row r="238" ht="14.5" x14ac:dyDescent="0.35"/>
    <row r="239" ht="14.5" x14ac:dyDescent="0.35"/>
    <row r="240" ht="14.5" x14ac:dyDescent="0.35"/>
    <row r="241" ht="14.5" x14ac:dyDescent="0.35"/>
    <row r="242" ht="14.5" x14ac:dyDescent="0.35"/>
    <row r="243" ht="14.5" x14ac:dyDescent="0.35"/>
    <row r="244" ht="14.5" x14ac:dyDescent="0.35"/>
    <row r="245" ht="14.5" x14ac:dyDescent="0.35"/>
    <row r="246" ht="14.5" x14ac:dyDescent="0.35"/>
    <row r="247" ht="14.5" x14ac:dyDescent="0.35"/>
    <row r="248" ht="14.5" x14ac:dyDescent="0.35"/>
    <row r="249" ht="14.5" x14ac:dyDescent="0.35"/>
    <row r="250" ht="14.5" x14ac:dyDescent="0.35"/>
    <row r="251" ht="14.5" x14ac:dyDescent="0.35"/>
    <row r="252" ht="14.5" x14ac:dyDescent="0.35"/>
    <row r="253" ht="14.5" x14ac:dyDescent="0.35"/>
    <row r="254" ht="14.5" x14ac:dyDescent="0.35"/>
    <row r="255" ht="14.5" x14ac:dyDescent="0.35"/>
    <row r="256" ht="14.5" x14ac:dyDescent="0.35"/>
    <row r="257" ht="14.5" x14ac:dyDescent="0.35"/>
    <row r="258" ht="14.5" x14ac:dyDescent="0.35"/>
    <row r="259" ht="14.5" x14ac:dyDescent="0.35"/>
    <row r="260" ht="14.5" x14ac:dyDescent="0.35"/>
    <row r="261" ht="14.5" x14ac:dyDescent="0.35"/>
    <row r="262" ht="14.5" x14ac:dyDescent="0.35"/>
    <row r="263" ht="14.5" x14ac:dyDescent="0.35"/>
    <row r="264" ht="14.5" x14ac:dyDescent="0.35"/>
    <row r="265" ht="14.5" x14ac:dyDescent="0.35"/>
    <row r="266" ht="14.5" x14ac:dyDescent="0.35"/>
    <row r="267" ht="14.5" x14ac:dyDescent="0.35"/>
    <row r="268" ht="14.5" x14ac:dyDescent="0.35"/>
    <row r="269" ht="14.5" x14ac:dyDescent="0.35"/>
    <row r="270" ht="14.5" x14ac:dyDescent="0.35"/>
    <row r="271" ht="14.5" x14ac:dyDescent="0.35"/>
    <row r="272" ht="14.5" x14ac:dyDescent="0.35"/>
    <row r="273" ht="14.5" x14ac:dyDescent="0.35"/>
    <row r="274" ht="14.5" x14ac:dyDescent="0.35"/>
    <row r="275" ht="14.5" x14ac:dyDescent="0.35"/>
    <row r="276" ht="14.5" x14ac:dyDescent="0.35"/>
    <row r="277" ht="14.5" x14ac:dyDescent="0.35"/>
    <row r="278" ht="14.5" x14ac:dyDescent="0.35"/>
    <row r="279" ht="14.5" x14ac:dyDescent="0.35"/>
    <row r="280" ht="14.5" x14ac:dyDescent="0.35"/>
    <row r="281" ht="14.5" x14ac:dyDescent="0.35"/>
    <row r="282" ht="14.5" x14ac:dyDescent="0.35"/>
    <row r="283" ht="14.5" x14ac:dyDescent="0.35"/>
    <row r="284" ht="14.5" x14ac:dyDescent="0.35"/>
    <row r="285" ht="14.5" x14ac:dyDescent="0.35"/>
    <row r="286" ht="14.5" x14ac:dyDescent="0.35"/>
    <row r="287" ht="14.5" x14ac:dyDescent="0.35"/>
    <row r="288" ht="14.5" x14ac:dyDescent="0.35"/>
    <row r="289" ht="14.5" x14ac:dyDescent="0.35"/>
    <row r="290" ht="14.5" x14ac:dyDescent="0.35"/>
    <row r="291" ht="14.5" x14ac:dyDescent="0.35"/>
    <row r="292" ht="14.5" x14ac:dyDescent="0.35"/>
    <row r="293" ht="14.5" x14ac:dyDescent="0.35"/>
    <row r="294" ht="14.5" x14ac:dyDescent="0.35"/>
    <row r="295" ht="14.5" x14ac:dyDescent="0.35"/>
    <row r="296" ht="14.5" x14ac:dyDescent="0.35"/>
    <row r="297" ht="14.5" x14ac:dyDescent="0.35"/>
    <row r="298" ht="14.5" x14ac:dyDescent="0.35"/>
    <row r="299" ht="14.5" x14ac:dyDescent="0.35"/>
    <row r="300" ht="14.5" x14ac:dyDescent="0.35"/>
    <row r="301" ht="14.5" x14ac:dyDescent="0.35"/>
    <row r="302" ht="14.5" x14ac:dyDescent="0.35"/>
    <row r="303" ht="14.5" x14ac:dyDescent="0.35"/>
    <row r="304" ht="14.5" x14ac:dyDescent="0.35"/>
    <row r="305" ht="14.5" x14ac:dyDescent="0.35"/>
    <row r="306" ht="14.5" x14ac:dyDescent="0.35"/>
    <row r="307" ht="14.5" x14ac:dyDescent="0.35"/>
    <row r="308" ht="14.5" x14ac:dyDescent="0.35"/>
    <row r="309" ht="14.5" x14ac:dyDescent="0.35"/>
    <row r="310" ht="14.5" x14ac:dyDescent="0.35"/>
    <row r="311" ht="14.5" x14ac:dyDescent="0.35"/>
    <row r="312" ht="14.5" x14ac:dyDescent="0.35"/>
    <row r="313" ht="14.5" x14ac:dyDescent="0.35"/>
    <row r="314" ht="14.5" x14ac:dyDescent="0.35"/>
    <row r="315" ht="14.5" x14ac:dyDescent="0.35"/>
    <row r="316" ht="14.5" x14ac:dyDescent="0.35"/>
    <row r="317" ht="14.5" x14ac:dyDescent="0.35"/>
    <row r="318" ht="14.5" x14ac:dyDescent="0.35"/>
    <row r="319" ht="14.5" x14ac:dyDescent="0.35"/>
    <row r="320" ht="14.5" x14ac:dyDescent="0.35"/>
    <row r="321" ht="14.5" x14ac:dyDescent="0.35"/>
    <row r="322" ht="14.5" x14ac:dyDescent="0.35"/>
    <row r="323" ht="14.5" x14ac:dyDescent="0.35"/>
    <row r="324" ht="14.5" x14ac:dyDescent="0.35"/>
    <row r="325" ht="14.5" x14ac:dyDescent="0.35"/>
    <row r="326" ht="14.5" x14ac:dyDescent="0.35"/>
    <row r="327" ht="14.5" x14ac:dyDescent="0.35"/>
    <row r="328" ht="14.5" x14ac:dyDescent="0.35"/>
    <row r="329" ht="14.5" x14ac:dyDescent="0.35"/>
    <row r="330" ht="14.5" x14ac:dyDescent="0.35"/>
    <row r="331" ht="14.5" x14ac:dyDescent="0.35"/>
    <row r="332" ht="14.5" x14ac:dyDescent="0.35"/>
    <row r="333" ht="14.5" x14ac:dyDescent="0.35"/>
    <row r="334" ht="14.5" x14ac:dyDescent="0.35"/>
    <row r="335" ht="14.5" x14ac:dyDescent="0.35"/>
    <row r="336" ht="14.5" x14ac:dyDescent="0.35"/>
    <row r="337" ht="14.5" x14ac:dyDescent="0.35"/>
    <row r="338" ht="14.5" x14ac:dyDescent="0.35"/>
    <row r="339" ht="14.5" x14ac:dyDescent="0.35"/>
    <row r="340" ht="14.5" x14ac:dyDescent="0.35"/>
    <row r="341" ht="14.5" x14ac:dyDescent="0.35"/>
    <row r="342" ht="14.5" x14ac:dyDescent="0.35"/>
    <row r="343" ht="14.5" x14ac:dyDescent="0.35"/>
    <row r="344" ht="14.5" x14ac:dyDescent="0.35"/>
    <row r="345" ht="14.5" x14ac:dyDescent="0.35"/>
    <row r="346" ht="14.5" x14ac:dyDescent="0.35"/>
    <row r="347" ht="14.5" x14ac:dyDescent="0.35"/>
    <row r="348" ht="14.5" x14ac:dyDescent="0.35"/>
    <row r="349" ht="14.5" x14ac:dyDescent="0.35"/>
    <row r="350" ht="14.5" x14ac:dyDescent="0.35"/>
    <row r="351" ht="14.5" x14ac:dyDescent="0.35"/>
    <row r="352" ht="14.5" x14ac:dyDescent="0.35"/>
    <row r="353" ht="14.5" x14ac:dyDescent="0.35"/>
    <row r="354" ht="14.5" x14ac:dyDescent="0.35"/>
    <row r="355" ht="14.5" x14ac:dyDescent="0.35"/>
    <row r="356" ht="14.5" x14ac:dyDescent="0.35"/>
    <row r="357" ht="14.5" x14ac:dyDescent="0.35"/>
    <row r="358" ht="14.5" x14ac:dyDescent="0.35"/>
    <row r="359" ht="14.5" x14ac:dyDescent="0.35"/>
    <row r="360" ht="14.5" x14ac:dyDescent="0.35"/>
    <row r="361" ht="14.5" x14ac:dyDescent="0.35"/>
    <row r="362" ht="14.5" x14ac:dyDescent="0.35"/>
    <row r="363" ht="14.5" x14ac:dyDescent="0.35"/>
    <row r="364" ht="14.5" x14ac:dyDescent="0.35"/>
    <row r="365" ht="14.5" x14ac:dyDescent="0.35"/>
    <row r="366" ht="14.5" x14ac:dyDescent="0.35"/>
    <row r="367" ht="14.5" x14ac:dyDescent="0.35"/>
    <row r="368" ht="14.5" x14ac:dyDescent="0.35"/>
    <row r="369" ht="14.5" x14ac:dyDescent="0.35"/>
    <row r="370" ht="14.5" x14ac:dyDescent="0.35"/>
    <row r="371" ht="14.5" x14ac:dyDescent="0.35"/>
    <row r="372" ht="14.5" x14ac:dyDescent="0.35"/>
    <row r="373" ht="14.5" x14ac:dyDescent="0.35"/>
    <row r="374" ht="14.5" x14ac:dyDescent="0.35"/>
    <row r="375" ht="14.5" x14ac:dyDescent="0.35"/>
    <row r="376" ht="14.5" x14ac:dyDescent="0.35"/>
    <row r="377" ht="14.5" x14ac:dyDescent="0.35"/>
    <row r="378" ht="14.5" x14ac:dyDescent="0.35"/>
    <row r="379" ht="14.5" x14ac:dyDescent="0.35"/>
    <row r="380" ht="14.5" x14ac:dyDescent="0.35"/>
    <row r="381" ht="14.5" x14ac:dyDescent="0.35"/>
    <row r="382" ht="14.5" x14ac:dyDescent="0.35"/>
    <row r="383" ht="14.5" x14ac:dyDescent="0.35"/>
    <row r="384" ht="14.5" x14ac:dyDescent="0.35"/>
    <row r="385" ht="14.5" x14ac:dyDescent="0.35"/>
    <row r="386" ht="14.5" x14ac:dyDescent="0.35"/>
    <row r="387" ht="14.5" x14ac:dyDescent="0.35"/>
    <row r="388" ht="14.5" x14ac:dyDescent="0.35"/>
    <row r="389" ht="14.5" x14ac:dyDescent="0.35"/>
    <row r="390" ht="14.5" x14ac:dyDescent="0.35"/>
    <row r="391" ht="14.5" x14ac:dyDescent="0.35"/>
    <row r="392" ht="14.5" x14ac:dyDescent="0.35"/>
    <row r="393" ht="14.5" x14ac:dyDescent="0.35"/>
    <row r="394" ht="14.5" x14ac:dyDescent="0.35"/>
    <row r="395" ht="14.5" x14ac:dyDescent="0.35"/>
    <row r="396" ht="14.5" x14ac:dyDescent="0.35"/>
    <row r="397" ht="14.5" x14ac:dyDescent="0.35"/>
    <row r="398" ht="14.5" x14ac:dyDescent="0.35"/>
    <row r="399" ht="14.5" x14ac:dyDescent="0.35"/>
    <row r="400" ht="14.5" x14ac:dyDescent="0.35"/>
    <row r="401" ht="14.5" x14ac:dyDescent="0.35"/>
    <row r="402" ht="14.5" x14ac:dyDescent="0.35"/>
    <row r="403" ht="14.5" x14ac:dyDescent="0.35"/>
    <row r="404" ht="14.5" x14ac:dyDescent="0.35"/>
    <row r="405" ht="14.5" x14ac:dyDescent="0.35"/>
    <row r="406" ht="14.5" x14ac:dyDescent="0.35"/>
    <row r="407" ht="14.5" x14ac:dyDescent="0.35"/>
    <row r="408" ht="14.5" x14ac:dyDescent="0.35"/>
    <row r="409" ht="14.5" x14ac:dyDescent="0.35"/>
    <row r="410" ht="14.5" x14ac:dyDescent="0.35"/>
    <row r="411" ht="14.5" x14ac:dyDescent="0.35"/>
    <row r="412" ht="14.5" x14ac:dyDescent="0.35"/>
    <row r="413" ht="14.5" x14ac:dyDescent="0.35"/>
    <row r="414" ht="14.5" x14ac:dyDescent="0.35"/>
    <row r="415" ht="14.5" x14ac:dyDescent="0.35"/>
    <row r="416" ht="14.5" x14ac:dyDescent="0.35"/>
    <row r="417" ht="14.5" x14ac:dyDescent="0.35"/>
    <row r="418" ht="14.5" x14ac:dyDescent="0.35"/>
    <row r="419" ht="14.5" x14ac:dyDescent="0.35"/>
    <row r="420" ht="14.5" x14ac:dyDescent="0.35"/>
    <row r="421" ht="14.5" x14ac:dyDescent="0.35"/>
    <row r="422" ht="14.5" x14ac:dyDescent="0.35"/>
    <row r="423" ht="14.5" x14ac:dyDescent="0.35"/>
    <row r="424" ht="14.5" x14ac:dyDescent="0.35"/>
    <row r="425" ht="14.5" x14ac:dyDescent="0.35"/>
    <row r="426" ht="14.5" x14ac:dyDescent="0.35"/>
    <row r="427" ht="14.5" x14ac:dyDescent="0.35"/>
    <row r="428" ht="14.5" x14ac:dyDescent="0.35"/>
    <row r="429" ht="14.5" x14ac:dyDescent="0.35"/>
    <row r="430" ht="14.5" x14ac:dyDescent="0.35"/>
    <row r="431" ht="14.5" x14ac:dyDescent="0.35"/>
    <row r="432" ht="14.5" x14ac:dyDescent="0.35"/>
    <row r="433" ht="14.5" x14ac:dyDescent="0.35"/>
    <row r="434" ht="14.5" x14ac:dyDescent="0.35"/>
    <row r="435" ht="14.5" x14ac:dyDescent="0.35"/>
    <row r="436" ht="14.5" x14ac:dyDescent="0.35"/>
    <row r="437" ht="14.5" x14ac:dyDescent="0.35"/>
    <row r="438" ht="14.5" x14ac:dyDescent="0.35"/>
    <row r="439" ht="14.5" x14ac:dyDescent="0.35"/>
    <row r="440" ht="14.5" x14ac:dyDescent="0.35"/>
    <row r="441" ht="14.5" x14ac:dyDescent="0.35"/>
    <row r="442" ht="14.5" x14ac:dyDescent="0.35"/>
    <row r="443" ht="14.5" x14ac:dyDescent="0.35"/>
    <row r="444" ht="14.5" x14ac:dyDescent="0.35"/>
    <row r="445" ht="14.5" x14ac:dyDescent="0.35"/>
    <row r="446" ht="14.5" x14ac:dyDescent="0.35"/>
    <row r="447" ht="14.5" x14ac:dyDescent="0.35"/>
    <row r="448" ht="14.5" x14ac:dyDescent="0.35"/>
    <row r="449" ht="14.5" x14ac:dyDescent="0.35"/>
    <row r="450" ht="14.5" x14ac:dyDescent="0.35"/>
    <row r="451" ht="14.5" x14ac:dyDescent="0.35"/>
    <row r="452" ht="14.5" x14ac:dyDescent="0.35"/>
    <row r="453" ht="14.5" x14ac:dyDescent="0.35"/>
    <row r="454" ht="14.5" x14ac:dyDescent="0.35"/>
    <row r="455" ht="14.5" x14ac:dyDescent="0.35"/>
    <row r="456" ht="14.5" x14ac:dyDescent="0.35"/>
    <row r="457" ht="14.5" x14ac:dyDescent="0.35"/>
    <row r="458" ht="14.5" x14ac:dyDescent="0.35"/>
    <row r="459" ht="14.5" x14ac:dyDescent="0.35"/>
    <row r="460" ht="14.5" x14ac:dyDescent="0.35"/>
    <row r="461" ht="14.5" x14ac:dyDescent="0.35"/>
    <row r="462" ht="14.5" x14ac:dyDescent="0.35"/>
    <row r="463" ht="14.5" x14ac:dyDescent="0.35"/>
    <row r="464" ht="14.5" x14ac:dyDescent="0.35"/>
    <row r="465" ht="14.5" x14ac:dyDescent="0.35"/>
    <row r="466" ht="14.5" x14ac:dyDescent="0.35"/>
    <row r="467" ht="14.5" x14ac:dyDescent="0.35"/>
    <row r="468" ht="14.5" x14ac:dyDescent="0.35"/>
    <row r="469" ht="14.5" x14ac:dyDescent="0.35"/>
    <row r="470" ht="14.5" x14ac:dyDescent="0.35"/>
    <row r="471" ht="14.5" x14ac:dyDescent="0.35"/>
    <row r="472" ht="14.5" x14ac:dyDescent="0.35"/>
    <row r="473" ht="14.5" x14ac:dyDescent="0.35"/>
    <row r="474" ht="14.5" x14ac:dyDescent="0.35"/>
    <row r="475" ht="14.5" x14ac:dyDescent="0.35"/>
    <row r="476" ht="14.5" x14ac:dyDescent="0.35"/>
    <row r="477" ht="14.5" x14ac:dyDescent="0.35"/>
    <row r="478" ht="14.5" x14ac:dyDescent="0.35"/>
    <row r="479" ht="14.5" x14ac:dyDescent="0.35"/>
    <row r="480" ht="14.5" x14ac:dyDescent="0.35"/>
    <row r="481" ht="14.5" x14ac:dyDescent="0.35"/>
    <row r="482" ht="14.5" x14ac:dyDescent="0.35"/>
    <row r="483" ht="14.5" x14ac:dyDescent="0.35"/>
    <row r="484" ht="14.5" x14ac:dyDescent="0.35"/>
    <row r="485" ht="14.5" x14ac:dyDescent="0.35"/>
    <row r="486" ht="14.5" x14ac:dyDescent="0.35"/>
    <row r="487" ht="14.5" x14ac:dyDescent="0.35"/>
    <row r="488" ht="14.5" x14ac:dyDescent="0.35"/>
    <row r="489" ht="14.5" x14ac:dyDescent="0.35"/>
    <row r="490" ht="14.5" x14ac:dyDescent="0.35"/>
    <row r="491" ht="14.5" x14ac:dyDescent="0.35"/>
    <row r="492" ht="14.5" x14ac:dyDescent="0.35"/>
    <row r="493" ht="14.5" x14ac:dyDescent="0.35"/>
    <row r="494" ht="14.5" x14ac:dyDescent="0.35"/>
    <row r="495" ht="14.5" x14ac:dyDescent="0.35"/>
    <row r="496" ht="14.5" x14ac:dyDescent="0.35"/>
    <row r="497" ht="14.5" x14ac:dyDescent="0.35"/>
    <row r="498" ht="14.5" x14ac:dyDescent="0.35"/>
    <row r="499" ht="14.5" x14ac:dyDescent="0.35"/>
    <row r="500" ht="14.5" x14ac:dyDescent="0.35"/>
    <row r="501" ht="14.5" x14ac:dyDescent="0.35"/>
    <row r="502" ht="14.5" x14ac:dyDescent="0.35"/>
    <row r="503" ht="14.5" x14ac:dyDescent="0.35"/>
    <row r="504" ht="14.5" x14ac:dyDescent="0.35"/>
    <row r="505" ht="14.5" x14ac:dyDescent="0.35"/>
    <row r="506" ht="14.5" x14ac:dyDescent="0.35"/>
    <row r="507" ht="14.5" x14ac:dyDescent="0.35"/>
    <row r="508" ht="14.5" x14ac:dyDescent="0.35"/>
    <row r="509" ht="14.5" x14ac:dyDescent="0.35"/>
    <row r="510" ht="14.5" x14ac:dyDescent="0.35"/>
    <row r="511" ht="14.5" x14ac:dyDescent="0.35"/>
    <row r="512" ht="14.5" x14ac:dyDescent="0.35"/>
    <row r="513" ht="14.5" x14ac:dyDescent="0.35"/>
    <row r="514" ht="14.5" x14ac:dyDescent="0.35"/>
    <row r="515" ht="14.5" x14ac:dyDescent="0.35"/>
    <row r="516" ht="14.5" x14ac:dyDescent="0.35"/>
    <row r="517" ht="14.5" x14ac:dyDescent="0.35"/>
    <row r="518" ht="14.5" x14ac:dyDescent="0.35"/>
    <row r="519" ht="14.5" x14ac:dyDescent="0.35"/>
    <row r="520" ht="14.5" x14ac:dyDescent="0.35"/>
    <row r="521" ht="14.5" x14ac:dyDescent="0.35"/>
    <row r="522" ht="14.5" x14ac:dyDescent="0.35"/>
    <row r="523" ht="14.5" x14ac:dyDescent="0.35"/>
    <row r="524" ht="14.5" x14ac:dyDescent="0.35"/>
    <row r="525" ht="14.5" x14ac:dyDescent="0.35"/>
    <row r="526" ht="14.5" x14ac:dyDescent="0.35"/>
    <row r="527" ht="14.5" x14ac:dyDescent="0.35"/>
    <row r="528" ht="14.5" x14ac:dyDescent="0.35"/>
    <row r="529" ht="14.5" x14ac:dyDescent="0.35"/>
    <row r="530" ht="14.5" x14ac:dyDescent="0.35"/>
    <row r="531" ht="14.5" x14ac:dyDescent="0.35"/>
    <row r="532" ht="14.5" x14ac:dyDescent="0.35"/>
    <row r="533" ht="14.5" x14ac:dyDescent="0.35"/>
    <row r="534" ht="14.5" x14ac:dyDescent="0.35"/>
    <row r="535" ht="14.5" x14ac:dyDescent="0.35"/>
    <row r="536" ht="14.5" x14ac:dyDescent="0.35"/>
    <row r="537" ht="14.5" x14ac:dyDescent="0.35"/>
    <row r="538" ht="14.5" x14ac:dyDescent="0.35"/>
    <row r="539" ht="14.5" x14ac:dyDescent="0.35"/>
    <row r="540" ht="14.5" x14ac:dyDescent="0.35"/>
    <row r="541" ht="14.5" x14ac:dyDescent="0.35"/>
    <row r="542" ht="14.5" x14ac:dyDescent="0.35"/>
    <row r="543" ht="14.5" x14ac:dyDescent="0.35"/>
    <row r="544" ht="14.5" x14ac:dyDescent="0.35"/>
    <row r="545" ht="14.5" x14ac:dyDescent="0.35"/>
    <row r="546" ht="14.5" x14ac:dyDescent="0.35"/>
    <row r="547" ht="14.5" x14ac:dyDescent="0.35"/>
    <row r="548" ht="14.5" x14ac:dyDescent="0.35"/>
    <row r="549" ht="14.5" x14ac:dyDescent="0.35"/>
    <row r="550" ht="14.5" x14ac:dyDescent="0.35"/>
    <row r="551" ht="14.5" x14ac:dyDescent="0.35"/>
    <row r="552" ht="14.5" x14ac:dyDescent="0.35"/>
    <row r="553" ht="14.5" x14ac:dyDescent="0.35"/>
    <row r="554" ht="14.5" x14ac:dyDescent="0.35"/>
    <row r="555" ht="14.5" x14ac:dyDescent="0.35"/>
    <row r="556" ht="14.5" x14ac:dyDescent="0.35"/>
    <row r="557" ht="14.5" x14ac:dyDescent="0.35"/>
    <row r="558" ht="14.5" x14ac:dyDescent="0.35"/>
    <row r="559" ht="14.5" x14ac:dyDescent="0.35"/>
    <row r="560" ht="14.5" x14ac:dyDescent="0.35"/>
    <row r="561" ht="14.5" x14ac:dyDescent="0.35"/>
    <row r="562" ht="14.5" x14ac:dyDescent="0.35"/>
    <row r="563" ht="14.5" x14ac:dyDescent="0.35"/>
    <row r="564" ht="14.5" x14ac:dyDescent="0.35"/>
    <row r="565" ht="14.5" x14ac:dyDescent="0.35"/>
    <row r="566" ht="14.5" x14ac:dyDescent="0.35"/>
    <row r="567" ht="14.5" x14ac:dyDescent="0.35"/>
    <row r="568" ht="14.5" x14ac:dyDescent="0.35"/>
    <row r="569" ht="14.5" x14ac:dyDescent="0.35"/>
    <row r="570" ht="14.5" x14ac:dyDescent="0.35"/>
    <row r="571" ht="14.5" x14ac:dyDescent="0.35"/>
    <row r="572" ht="14.5" x14ac:dyDescent="0.35"/>
    <row r="573" ht="14.5" x14ac:dyDescent="0.35"/>
    <row r="574" ht="14.5" x14ac:dyDescent="0.35"/>
    <row r="575" ht="14.5" x14ac:dyDescent="0.35"/>
    <row r="576" ht="14.5" x14ac:dyDescent="0.35"/>
    <row r="577" ht="14.5" x14ac:dyDescent="0.35"/>
    <row r="578" ht="14.5" x14ac:dyDescent="0.35"/>
    <row r="579" ht="14.5" x14ac:dyDescent="0.35"/>
    <row r="580" ht="14.5" x14ac:dyDescent="0.35"/>
    <row r="581" ht="14.5" x14ac:dyDescent="0.35"/>
    <row r="582" ht="14.5" x14ac:dyDescent="0.35"/>
    <row r="583" ht="14.5" x14ac:dyDescent="0.35"/>
    <row r="584" ht="14.5" x14ac:dyDescent="0.35"/>
    <row r="585" ht="14.5" x14ac:dyDescent="0.35"/>
    <row r="586" ht="14.5" x14ac:dyDescent="0.35"/>
    <row r="587" ht="14.5" x14ac:dyDescent="0.35"/>
    <row r="588" ht="14.5" x14ac:dyDescent="0.35"/>
    <row r="589" ht="14.5" x14ac:dyDescent="0.35"/>
    <row r="590" ht="14.5" x14ac:dyDescent="0.35"/>
    <row r="591" ht="14.5" x14ac:dyDescent="0.35"/>
    <row r="592" ht="14.5" x14ac:dyDescent="0.35"/>
    <row r="593" ht="14.5" x14ac:dyDescent="0.35"/>
    <row r="594" ht="14.5" x14ac:dyDescent="0.35"/>
    <row r="595" ht="14.5" x14ac:dyDescent="0.35"/>
    <row r="596" ht="14.5" x14ac:dyDescent="0.35"/>
    <row r="597" ht="14.5" x14ac:dyDescent="0.35"/>
    <row r="598" ht="14.5" x14ac:dyDescent="0.35"/>
    <row r="599" ht="14.5" x14ac:dyDescent="0.35"/>
    <row r="600" ht="14.5" x14ac:dyDescent="0.35"/>
    <row r="601" ht="14.5" x14ac:dyDescent="0.35"/>
    <row r="602" ht="14.5" x14ac:dyDescent="0.35"/>
    <row r="603" ht="14.5" x14ac:dyDescent="0.35"/>
    <row r="604" ht="14.5" x14ac:dyDescent="0.35"/>
    <row r="605" ht="14.5" x14ac:dyDescent="0.35"/>
    <row r="606" ht="14.5" x14ac:dyDescent="0.35"/>
    <row r="607" ht="14.5" x14ac:dyDescent="0.35"/>
    <row r="608" ht="14.5" x14ac:dyDescent="0.35"/>
    <row r="609" ht="14.5" x14ac:dyDescent="0.35"/>
    <row r="610" ht="14.5" x14ac:dyDescent="0.35"/>
    <row r="611" ht="14.5" x14ac:dyDescent="0.35"/>
    <row r="612" ht="14.5" x14ac:dyDescent="0.35"/>
    <row r="613" ht="14.5" x14ac:dyDescent="0.35"/>
    <row r="614" ht="14.5" x14ac:dyDescent="0.35"/>
    <row r="615" ht="14.5" x14ac:dyDescent="0.35"/>
    <row r="616" ht="14.5" x14ac:dyDescent="0.35"/>
    <row r="617" ht="14.5" x14ac:dyDescent="0.35"/>
    <row r="618" ht="14.5" x14ac:dyDescent="0.35"/>
    <row r="619" ht="14.5" x14ac:dyDescent="0.35"/>
    <row r="620" ht="14.5" x14ac:dyDescent="0.35"/>
    <row r="621" ht="14.5" x14ac:dyDescent="0.35"/>
    <row r="622" ht="14.5" x14ac:dyDescent="0.35"/>
    <row r="623" ht="14.5" x14ac:dyDescent="0.35"/>
    <row r="624" ht="14.5" x14ac:dyDescent="0.35"/>
    <row r="625" ht="14.5" x14ac:dyDescent="0.35"/>
    <row r="626" ht="14.5" x14ac:dyDescent="0.35"/>
    <row r="627" ht="14.5" x14ac:dyDescent="0.35"/>
    <row r="628" ht="14.5" x14ac:dyDescent="0.35"/>
    <row r="629" ht="14.5" x14ac:dyDescent="0.35"/>
    <row r="630" ht="14.5" x14ac:dyDescent="0.35"/>
    <row r="631" ht="14.5" x14ac:dyDescent="0.35"/>
    <row r="632" ht="14.5" x14ac:dyDescent="0.35"/>
    <row r="633" ht="14.5" x14ac:dyDescent="0.35"/>
    <row r="634" ht="14.5" x14ac:dyDescent="0.35"/>
    <row r="635" ht="14.5" x14ac:dyDescent="0.35"/>
    <row r="636" ht="14.5" x14ac:dyDescent="0.35"/>
    <row r="637" ht="14.5" x14ac:dyDescent="0.35"/>
    <row r="638" ht="14.5" x14ac:dyDescent="0.35"/>
    <row r="639" ht="14.5" x14ac:dyDescent="0.35"/>
    <row r="640" ht="14.5" x14ac:dyDescent="0.35"/>
    <row r="641" ht="14.5" x14ac:dyDescent="0.35"/>
    <row r="642" ht="14.5" x14ac:dyDescent="0.35"/>
    <row r="643" ht="14.5" x14ac:dyDescent="0.35"/>
    <row r="644" ht="14.5" x14ac:dyDescent="0.35"/>
    <row r="645" ht="14.5" x14ac:dyDescent="0.35"/>
    <row r="646" ht="14.5" x14ac:dyDescent="0.35"/>
    <row r="647" ht="14.5" x14ac:dyDescent="0.35"/>
    <row r="648" ht="14.5" x14ac:dyDescent="0.35"/>
    <row r="649" ht="14.5" x14ac:dyDescent="0.35"/>
    <row r="650" ht="14.5" x14ac:dyDescent="0.35"/>
    <row r="651" ht="14.5" x14ac:dyDescent="0.35"/>
    <row r="652" ht="14.5" x14ac:dyDescent="0.35"/>
    <row r="653" ht="14.5" x14ac:dyDescent="0.35"/>
    <row r="654" ht="14.5" x14ac:dyDescent="0.35"/>
    <row r="655" ht="14.5" x14ac:dyDescent="0.35"/>
    <row r="656" ht="14.5" x14ac:dyDescent="0.35"/>
    <row r="657" ht="14.5" x14ac:dyDescent="0.35"/>
    <row r="658" ht="14.5" x14ac:dyDescent="0.35"/>
    <row r="659" ht="14.5" x14ac:dyDescent="0.35"/>
    <row r="660" ht="14.5" x14ac:dyDescent="0.35"/>
    <row r="661" ht="14.5" x14ac:dyDescent="0.35"/>
    <row r="662" ht="14.5" x14ac:dyDescent="0.35"/>
    <row r="663" ht="14.5" x14ac:dyDescent="0.35"/>
    <row r="664" ht="14.5" x14ac:dyDescent="0.35"/>
    <row r="665" ht="14.5" x14ac:dyDescent="0.35"/>
    <row r="666" ht="14.5" x14ac:dyDescent="0.35"/>
    <row r="667" ht="14.5" x14ac:dyDescent="0.35"/>
    <row r="668" ht="14.5" x14ac:dyDescent="0.35"/>
    <row r="669" ht="14.5" x14ac:dyDescent="0.35"/>
    <row r="670" ht="14.5" x14ac:dyDescent="0.35"/>
    <row r="671" ht="14.5" x14ac:dyDescent="0.35"/>
    <row r="672" ht="14.5" x14ac:dyDescent="0.35"/>
    <row r="673" ht="14.5" x14ac:dyDescent="0.35"/>
    <row r="674" ht="14.5" x14ac:dyDescent="0.35"/>
    <row r="675" ht="14.5" x14ac:dyDescent="0.35"/>
    <row r="676" ht="14.5" x14ac:dyDescent="0.35"/>
    <row r="677" ht="14.5" x14ac:dyDescent="0.35"/>
    <row r="678" ht="14.5" x14ac:dyDescent="0.35"/>
    <row r="679" ht="14.5" x14ac:dyDescent="0.35"/>
    <row r="680" ht="14.5" x14ac:dyDescent="0.35"/>
    <row r="681" ht="14.5" x14ac:dyDescent="0.35"/>
    <row r="682" ht="14.5" x14ac:dyDescent="0.35"/>
    <row r="683" ht="14.5" x14ac:dyDescent="0.35"/>
    <row r="684" ht="14.5" x14ac:dyDescent="0.35"/>
    <row r="685" ht="14.5" x14ac:dyDescent="0.35"/>
    <row r="686" ht="14.5" x14ac:dyDescent="0.35"/>
    <row r="687" ht="14.5" x14ac:dyDescent="0.35"/>
    <row r="688" ht="14.5" x14ac:dyDescent="0.35"/>
    <row r="689" ht="14.5" x14ac:dyDescent="0.35"/>
    <row r="690" ht="14.5" x14ac:dyDescent="0.35"/>
    <row r="691" ht="14.5" x14ac:dyDescent="0.35"/>
    <row r="692" ht="14.5" x14ac:dyDescent="0.35"/>
    <row r="693" ht="14.5" x14ac:dyDescent="0.35"/>
    <row r="694" ht="14.5" x14ac:dyDescent="0.35"/>
    <row r="695" ht="14.5" x14ac:dyDescent="0.35"/>
    <row r="696" ht="14.5" x14ac:dyDescent="0.35"/>
    <row r="697" ht="14.5" x14ac:dyDescent="0.35"/>
    <row r="698" ht="14.5" x14ac:dyDescent="0.35"/>
    <row r="699" ht="14.5" x14ac:dyDescent="0.35"/>
    <row r="700" ht="14.5" x14ac:dyDescent="0.35"/>
    <row r="701" ht="14.5" x14ac:dyDescent="0.35"/>
    <row r="702" ht="14.5" x14ac:dyDescent="0.35"/>
    <row r="703" ht="14.5" x14ac:dyDescent="0.35"/>
    <row r="704" ht="14.5" x14ac:dyDescent="0.35"/>
    <row r="705" ht="14.5" x14ac:dyDescent="0.35"/>
    <row r="706" ht="14.5" x14ac:dyDescent="0.35"/>
    <row r="707" ht="14.5" x14ac:dyDescent="0.35"/>
    <row r="708" ht="14.5" x14ac:dyDescent="0.35"/>
    <row r="709" ht="14.5" x14ac:dyDescent="0.35"/>
    <row r="710" ht="14.5" x14ac:dyDescent="0.35"/>
    <row r="711" ht="14.5" x14ac:dyDescent="0.35"/>
    <row r="712" ht="14.5" x14ac:dyDescent="0.35"/>
    <row r="713" ht="14.5" x14ac:dyDescent="0.35"/>
    <row r="714" ht="14.5" x14ac:dyDescent="0.35"/>
    <row r="715" ht="14.5" x14ac:dyDescent="0.35"/>
    <row r="716" ht="14.5" x14ac:dyDescent="0.35"/>
    <row r="717" ht="14.5" x14ac:dyDescent="0.35"/>
    <row r="718" ht="14.5" x14ac:dyDescent="0.35"/>
    <row r="719" ht="14.5" x14ac:dyDescent="0.35"/>
    <row r="720" ht="14.5" x14ac:dyDescent="0.35"/>
    <row r="721" ht="14.5" x14ac:dyDescent="0.35"/>
    <row r="722" ht="14.5" x14ac:dyDescent="0.35"/>
    <row r="723" ht="14.5" x14ac:dyDescent="0.35"/>
    <row r="724" ht="14.5" x14ac:dyDescent="0.35"/>
    <row r="725" ht="14.5" x14ac:dyDescent="0.35"/>
    <row r="726" ht="14.5" x14ac:dyDescent="0.35"/>
    <row r="727" ht="14.5" x14ac:dyDescent="0.35"/>
    <row r="728" ht="14.5" x14ac:dyDescent="0.35"/>
    <row r="729" ht="14.5" x14ac:dyDescent="0.35"/>
    <row r="730" ht="14.5" x14ac:dyDescent="0.35"/>
    <row r="731" ht="14.5" x14ac:dyDescent="0.35"/>
    <row r="732" ht="14.5" x14ac:dyDescent="0.35"/>
    <row r="733" ht="14.5" x14ac:dyDescent="0.35"/>
    <row r="734" ht="14.5" x14ac:dyDescent="0.35"/>
    <row r="735" ht="14.5" x14ac:dyDescent="0.35"/>
    <row r="736" ht="14.5" x14ac:dyDescent="0.35"/>
    <row r="737" ht="14.5" x14ac:dyDescent="0.35"/>
    <row r="738" ht="14.5" x14ac:dyDescent="0.35"/>
    <row r="739" ht="14.5" x14ac:dyDescent="0.35"/>
    <row r="740" ht="14.5" x14ac:dyDescent="0.35"/>
    <row r="741" ht="14.5" x14ac:dyDescent="0.35"/>
    <row r="742" ht="14.5" x14ac:dyDescent="0.35"/>
    <row r="743" ht="14.5" x14ac:dyDescent="0.35"/>
    <row r="744" ht="14.5" x14ac:dyDescent="0.35"/>
    <row r="745" ht="14.5" x14ac:dyDescent="0.35"/>
    <row r="746" ht="14.5" x14ac:dyDescent="0.35"/>
    <row r="747" ht="14.5" x14ac:dyDescent="0.35"/>
    <row r="748" ht="14.5" x14ac:dyDescent="0.35"/>
    <row r="749" ht="14.5" x14ac:dyDescent="0.35"/>
    <row r="750" ht="14.5" x14ac:dyDescent="0.35"/>
    <row r="751" ht="14.5" x14ac:dyDescent="0.35"/>
    <row r="752" ht="14.5" x14ac:dyDescent="0.35"/>
    <row r="753" ht="14.5" x14ac:dyDescent="0.35"/>
    <row r="754" ht="14.5" x14ac:dyDescent="0.35"/>
    <row r="755" ht="14.5" x14ac:dyDescent="0.35"/>
    <row r="756" ht="14.5" x14ac:dyDescent="0.35"/>
    <row r="757" ht="14.5" x14ac:dyDescent="0.35"/>
    <row r="758" ht="14.5" x14ac:dyDescent="0.35"/>
    <row r="759" ht="14.5" x14ac:dyDescent="0.35"/>
    <row r="760" ht="14.5" x14ac:dyDescent="0.35"/>
    <row r="761" ht="14.5" x14ac:dyDescent="0.35"/>
    <row r="762" ht="14.5" x14ac:dyDescent="0.35"/>
    <row r="763" ht="14.5" x14ac:dyDescent="0.35"/>
    <row r="764" ht="14.5" x14ac:dyDescent="0.35"/>
    <row r="765" ht="14.5" x14ac:dyDescent="0.35"/>
    <row r="766" ht="14.5" x14ac:dyDescent="0.35"/>
    <row r="767" ht="14.5" x14ac:dyDescent="0.35"/>
    <row r="768" ht="14.5" x14ac:dyDescent="0.35"/>
    <row r="769" ht="14.5" x14ac:dyDescent="0.35"/>
    <row r="770" ht="14.5" x14ac:dyDescent="0.35"/>
    <row r="771" ht="14.5" x14ac:dyDescent="0.35"/>
    <row r="772" ht="14.5" x14ac:dyDescent="0.35"/>
    <row r="773" ht="14.5" x14ac:dyDescent="0.35"/>
    <row r="774" ht="14.5" x14ac:dyDescent="0.35"/>
    <row r="775" ht="14.5" x14ac:dyDescent="0.35"/>
    <row r="776" ht="14.5" x14ac:dyDescent="0.35"/>
    <row r="777" ht="14.5" x14ac:dyDescent="0.35"/>
    <row r="778" ht="14.5" x14ac:dyDescent="0.35"/>
    <row r="779" ht="14.5" x14ac:dyDescent="0.35"/>
    <row r="780" ht="14.5" x14ac:dyDescent="0.35"/>
    <row r="781" ht="14.5" x14ac:dyDescent="0.35"/>
    <row r="782" ht="14.5" x14ac:dyDescent="0.35"/>
    <row r="783" ht="14.5" x14ac:dyDescent="0.35"/>
    <row r="784" ht="14.5" x14ac:dyDescent="0.35"/>
    <row r="785" ht="14.5" x14ac:dyDescent="0.35"/>
    <row r="786" ht="14.5" x14ac:dyDescent="0.35"/>
    <row r="787" ht="14.5" x14ac:dyDescent="0.35"/>
    <row r="788" ht="14.5" x14ac:dyDescent="0.35"/>
    <row r="789" ht="14.5" x14ac:dyDescent="0.35"/>
    <row r="790" ht="14.5" x14ac:dyDescent="0.35"/>
    <row r="791" ht="14.5" x14ac:dyDescent="0.35"/>
    <row r="792" ht="14.5" x14ac:dyDescent="0.35"/>
    <row r="793" ht="14.5" x14ac:dyDescent="0.35"/>
    <row r="794" ht="14.5" x14ac:dyDescent="0.35"/>
    <row r="795" ht="14.5" x14ac:dyDescent="0.35"/>
    <row r="796" ht="14.5" x14ac:dyDescent="0.35"/>
    <row r="797" ht="14.5" x14ac:dyDescent="0.35"/>
    <row r="798" ht="14.5" x14ac:dyDescent="0.35"/>
    <row r="799" ht="14.5" x14ac:dyDescent="0.35"/>
    <row r="800" ht="14.5" x14ac:dyDescent="0.35"/>
    <row r="801" ht="14.5" x14ac:dyDescent="0.35"/>
    <row r="802" ht="14.5" x14ac:dyDescent="0.35"/>
    <row r="803" ht="14.5" x14ac:dyDescent="0.35"/>
    <row r="804" ht="14.5" x14ac:dyDescent="0.35"/>
    <row r="805" ht="14.5" x14ac:dyDescent="0.35"/>
    <row r="806" ht="14.5" x14ac:dyDescent="0.35"/>
    <row r="807" ht="14.5" x14ac:dyDescent="0.35"/>
    <row r="808" ht="14.5" x14ac:dyDescent="0.35"/>
    <row r="809" ht="14.5" x14ac:dyDescent="0.35"/>
    <row r="810" ht="14.5" x14ac:dyDescent="0.35"/>
    <row r="811" ht="14.5" x14ac:dyDescent="0.35"/>
    <row r="812" ht="14.5" x14ac:dyDescent="0.35"/>
    <row r="813" ht="14.5" x14ac:dyDescent="0.35"/>
    <row r="814" ht="14.5" x14ac:dyDescent="0.35"/>
    <row r="815" ht="14.5" x14ac:dyDescent="0.35"/>
    <row r="816" ht="14.5" x14ac:dyDescent="0.35"/>
    <row r="817" ht="14.5" x14ac:dyDescent="0.35"/>
    <row r="818" ht="14.5" x14ac:dyDescent="0.35"/>
    <row r="819" ht="14.5" x14ac:dyDescent="0.35"/>
    <row r="820" ht="14.5" x14ac:dyDescent="0.35"/>
    <row r="821" ht="14.5" x14ac:dyDescent="0.35"/>
    <row r="822" ht="14.5" x14ac:dyDescent="0.35"/>
    <row r="823" ht="14.5" x14ac:dyDescent="0.35"/>
    <row r="824" ht="14.5" x14ac:dyDescent="0.35"/>
    <row r="825" ht="14.5" x14ac:dyDescent="0.35"/>
    <row r="826" ht="14.5" x14ac:dyDescent="0.35"/>
    <row r="827" ht="14.5" x14ac:dyDescent="0.35"/>
    <row r="828" ht="14.5" x14ac:dyDescent="0.35"/>
    <row r="829" ht="14.5" x14ac:dyDescent="0.35"/>
    <row r="830" ht="14.5" x14ac:dyDescent="0.35"/>
    <row r="831" ht="14.5" x14ac:dyDescent="0.35"/>
    <row r="832" ht="14.5" x14ac:dyDescent="0.35"/>
    <row r="833" ht="14.5" x14ac:dyDescent="0.35"/>
    <row r="834" ht="14.5" x14ac:dyDescent="0.35"/>
    <row r="835" ht="14.5" x14ac:dyDescent="0.35"/>
    <row r="836" ht="14.5" x14ac:dyDescent="0.35"/>
    <row r="837" ht="14.5" x14ac:dyDescent="0.35"/>
    <row r="838" ht="14.5" x14ac:dyDescent="0.35"/>
    <row r="839" ht="14.5" x14ac:dyDescent="0.35"/>
    <row r="840" ht="14.5" x14ac:dyDescent="0.35"/>
    <row r="841" ht="14.5" x14ac:dyDescent="0.35"/>
    <row r="842" ht="14.5" x14ac:dyDescent="0.35"/>
    <row r="843" ht="14.5" x14ac:dyDescent="0.35"/>
    <row r="844" ht="14.5" x14ac:dyDescent="0.35"/>
    <row r="845" ht="14.5" x14ac:dyDescent="0.35"/>
    <row r="846" ht="14.5" x14ac:dyDescent="0.35"/>
    <row r="847" ht="14.5" x14ac:dyDescent="0.35"/>
    <row r="848" ht="14.5" x14ac:dyDescent="0.35"/>
    <row r="849" ht="14.5" x14ac:dyDescent="0.35"/>
    <row r="850" ht="14.5" x14ac:dyDescent="0.35"/>
    <row r="851" ht="14.5" x14ac:dyDescent="0.35"/>
    <row r="852" ht="14.5" x14ac:dyDescent="0.35"/>
    <row r="853" ht="14.5" x14ac:dyDescent="0.35"/>
    <row r="854" ht="14.5" x14ac:dyDescent="0.35"/>
    <row r="855" ht="14.5" x14ac:dyDescent="0.35"/>
    <row r="856" ht="14.5" x14ac:dyDescent="0.35"/>
    <row r="857" ht="14.5" x14ac:dyDescent="0.35"/>
    <row r="858" ht="14.5" x14ac:dyDescent="0.35"/>
    <row r="859" ht="14.5" x14ac:dyDescent="0.35"/>
    <row r="860" ht="14.5" x14ac:dyDescent="0.35"/>
    <row r="861" ht="14.5" x14ac:dyDescent="0.35"/>
    <row r="862" ht="14.5" x14ac:dyDescent="0.35"/>
    <row r="863" ht="14.5" x14ac:dyDescent="0.35"/>
    <row r="864" ht="14.5" x14ac:dyDescent="0.35"/>
    <row r="865" ht="14.5" x14ac:dyDescent="0.35"/>
    <row r="866" ht="14.5" x14ac:dyDescent="0.35"/>
    <row r="867" ht="14.5" x14ac:dyDescent="0.35"/>
    <row r="868" ht="14.5" x14ac:dyDescent="0.35"/>
    <row r="869" ht="14.5" x14ac:dyDescent="0.35"/>
    <row r="870" ht="14.5" x14ac:dyDescent="0.35"/>
    <row r="871" ht="14.5" x14ac:dyDescent="0.35"/>
    <row r="872" ht="14.5" x14ac:dyDescent="0.35"/>
    <row r="873" ht="14.5" x14ac:dyDescent="0.35"/>
    <row r="874" ht="14.5" x14ac:dyDescent="0.35"/>
    <row r="875" ht="14.5" x14ac:dyDescent="0.35"/>
    <row r="876" ht="14.5" x14ac:dyDescent="0.35"/>
    <row r="877" ht="14.5" x14ac:dyDescent="0.35"/>
    <row r="878" ht="14.5" x14ac:dyDescent="0.35"/>
    <row r="879" ht="14.5" x14ac:dyDescent="0.35"/>
    <row r="880" ht="14.5" x14ac:dyDescent="0.35"/>
    <row r="881" ht="14.5" x14ac:dyDescent="0.35"/>
    <row r="882" ht="14.5" x14ac:dyDescent="0.35"/>
    <row r="883" ht="14.5" x14ac:dyDescent="0.35"/>
    <row r="884" ht="14.5" x14ac:dyDescent="0.35"/>
    <row r="885" ht="14.5" x14ac:dyDescent="0.35"/>
    <row r="886" ht="14.5" x14ac:dyDescent="0.35"/>
    <row r="887" ht="14.5" x14ac:dyDescent="0.35"/>
    <row r="888" ht="14.5" x14ac:dyDescent="0.35"/>
    <row r="889" ht="14.5" x14ac:dyDescent="0.35"/>
    <row r="890" ht="14.5" x14ac:dyDescent="0.35"/>
    <row r="891" ht="14.5" x14ac:dyDescent="0.35"/>
    <row r="892" ht="14.5" x14ac:dyDescent="0.35"/>
    <row r="893" ht="14.5" x14ac:dyDescent="0.35"/>
    <row r="894" ht="14.5" x14ac:dyDescent="0.35"/>
    <row r="895" ht="14.5" x14ac:dyDescent="0.35"/>
    <row r="896" ht="14.5" x14ac:dyDescent="0.35"/>
    <row r="897" ht="14.5" x14ac:dyDescent="0.35"/>
    <row r="898" ht="14.5" x14ac:dyDescent="0.35"/>
    <row r="899" ht="14.5" x14ac:dyDescent="0.35"/>
    <row r="900" ht="14.5" x14ac:dyDescent="0.35"/>
    <row r="901" ht="14.5" x14ac:dyDescent="0.35"/>
    <row r="902" ht="14.5" x14ac:dyDescent="0.35"/>
    <row r="903" ht="14.5" x14ac:dyDescent="0.35"/>
    <row r="904" ht="14.5" x14ac:dyDescent="0.35"/>
    <row r="905" ht="14.5" x14ac:dyDescent="0.35"/>
    <row r="906" ht="14.5" x14ac:dyDescent="0.35"/>
    <row r="907" ht="14.5" x14ac:dyDescent="0.35"/>
    <row r="908" ht="14.5" x14ac:dyDescent="0.35"/>
    <row r="909" ht="14.5" x14ac:dyDescent="0.35"/>
    <row r="910" ht="14.5" x14ac:dyDescent="0.35"/>
    <row r="911" ht="14.5" x14ac:dyDescent="0.35"/>
    <row r="912" ht="14.5" x14ac:dyDescent="0.35"/>
    <row r="913" ht="14.5" x14ac:dyDescent="0.35"/>
    <row r="914" ht="14.5" x14ac:dyDescent="0.35"/>
    <row r="915" ht="14.5" x14ac:dyDescent="0.35"/>
    <row r="916" ht="14.5" x14ac:dyDescent="0.35"/>
    <row r="917" ht="14.5" x14ac:dyDescent="0.35"/>
    <row r="918" ht="14.5" x14ac:dyDescent="0.35"/>
    <row r="919" ht="14.5" x14ac:dyDescent="0.35"/>
    <row r="920" ht="14.5" x14ac:dyDescent="0.35"/>
    <row r="921" ht="14.5" x14ac:dyDescent="0.35"/>
    <row r="922" ht="14.5" x14ac:dyDescent="0.35"/>
    <row r="923" ht="14.5" x14ac:dyDescent="0.35"/>
    <row r="924" ht="14.5" x14ac:dyDescent="0.35"/>
    <row r="925" ht="14.5" x14ac:dyDescent="0.35"/>
    <row r="926" ht="14.5" x14ac:dyDescent="0.35"/>
    <row r="927" ht="14.5" x14ac:dyDescent="0.35"/>
    <row r="928" ht="14.5" x14ac:dyDescent="0.35"/>
    <row r="929" ht="14.5" x14ac:dyDescent="0.35"/>
    <row r="930" ht="14.5" x14ac:dyDescent="0.35"/>
    <row r="931" ht="14.5" x14ac:dyDescent="0.35"/>
    <row r="932" ht="14.5" x14ac:dyDescent="0.35"/>
    <row r="933" ht="14.5" x14ac:dyDescent="0.35"/>
    <row r="934" ht="14.5" x14ac:dyDescent="0.35"/>
    <row r="935" ht="14.5" x14ac:dyDescent="0.35"/>
    <row r="936" ht="14.5" x14ac:dyDescent="0.35"/>
    <row r="937" ht="14.5" x14ac:dyDescent="0.35"/>
    <row r="938" ht="14.5" x14ac:dyDescent="0.35"/>
    <row r="939" ht="14.5" x14ac:dyDescent="0.35"/>
    <row r="940" ht="14.5" x14ac:dyDescent="0.35"/>
    <row r="941" ht="14.5" x14ac:dyDescent="0.35"/>
    <row r="942" ht="14.5" x14ac:dyDescent="0.35"/>
    <row r="943" ht="14.5" x14ac:dyDescent="0.35"/>
    <row r="944" ht="14.5" x14ac:dyDescent="0.35"/>
    <row r="945" ht="14.5" x14ac:dyDescent="0.35"/>
    <row r="946" ht="14.5" x14ac:dyDescent="0.35"/>
    <row r="947" ht="14.5" x14ac:dyDescent="0.35"/>
    <row r="948" ht="14.5" x14ac:dyDescent="0.35"/>
    <row r="949" ht="14.5" x14ac:dyDescent="0.35"/>
    <row r="950" ht="14.5" x14ac:dyDescent="0.35"/>
    <row r="951" ht="14.5" x14ac:dyDescent="0.35"/>
    <row r="952" ht="14.5" x14ac:dyDescent="0.35"/>
    <row r="953" ht="14.5" x14ac:dyDescent="0.35"/>
    <row r="954" ht="14.5" x14ac:dyDescent="0.35"/>
    <row r="955" ht="14.5" x14ac:dyDescent="0.35"/>
    <row r="956" ht="14.5" x14ac:dyDescent="0.35"/>
    <row r="957" ht="14.5" x14ac:dyDescent="0.35"/>
    <row r="958" ht="14.5" x14ac:dyDescent="0.35"/>
    <row r="959" ht="14.5" x14ac:dyDescent="0.35"/>
    <row r="960" ht="14.5" x14ac:dyDescent="0.35"/>
    <row r="961" ht="14.5" x14ac:dyDescent="0.35"/>
    <row r="962" ht="14.5" x14ac:dyDescent="0.35"/>
    <row r="963" ht="14.5" x14ac:dyDescent="0.35"/>
    <row r="964" ht="14.5" x14ac:dyDescent="0.35"/>
  </sheetData>
  <sheetProtection formatCells="0" formatColumns="0" formatRows="0" insertColumns="0" insertRows="0" insertHyperlinks="0" deleteColumns="0" deleteRows="0" sort="0" autoFilter="0" pivotTables="0"/>
  <protectedRanges>
    <protectedRange sqref="B24:J39" name="Range1"/>
  </protectedRanges>
  <mergeCells count="6">
    <mergeCell ref="T22:U22"/>
    <mergeCell ref="E22:I22"/>
    <mergeCell ref="K22:L22"/>
    <mergeCell ref="M22:N22"/>
    <mergeCell ref="O22:P22"/>
    <mergeCell ref="Q22:S22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FC97-D973-4093-8345-6D2BD72D1814}">
  <sheetPr>
    <outlinePr summaryBelow="0" summaryRight="0"/>
  </sheetPr>
  <dimension ref="B2:AA964"/>
  <sheetViews>
    <sheetView tabSelected="1" zoomScale="80" zoomScaleNormal="80" workbookViewId="0">
      <selection activeCell="D23" sqref="D23"/>
    </sheetView>
  </sheetViews>
  <sheetFormatPr defaultColWidth="14.26953125" defaultRowHeight="15.75" customHeight="1" x14ac:dyDescent="0.35"/>
  <cols>
    <col min="1" max="1" width="3.453125" style="3" customWidth="1"/>
    <col min="2" max="2" width="50.81640625" style="3" customWidth="1"/>
    <col min="3" max="3" width="30.453125" style="3" customWidth="1"/>
    <col min="4" max="5" width="29.453125" style="3" customWidth="1"/>
    <col min="6" max="10" width="14.81640625" style="3" customWidth="1"/>
    <col min="11" max="11" width="50.81640625" style="3" customWidth="1"/>
    <col min="12" max="24" width="30.81640625" style="12" customWidth="1"/>
    <col min="25" max="26" width="28.453125" style="3" customWidth="1"/>
    <col min="27" max="27" width="20.26953125" style="3" customWidth="1"/>
    <col min="28" max="32" width="18.7265625" style="3" customWidth="1"/>
    <col min="33" max="33" width="20.7265625" style="3" customWidth="1"/>
    <col min="34" max="34" width="20.81640625" style="3" customWidth="1"/>
    <col min="35" max="16384" width="14.26953125" style="3"/>
  </cols>
  <sheetData>
    <row r="2" spans="2:24" ht="15.75" customHeight="1" x14ac:dyDescent="0.4">
      <c r="B2" s="15" t="s">
        <v>42</v>
      </c>
      <c r="C2" s="1"/>
      <c r="D2" s="2"/>
      <c r="E2" s="2"/>
      <c r="F2" s="2"/>
      <c r="G2" s="2"/>
      <c r="H2" s="2"/>
      <c r="J2" s="12"/>
      <c r="K2" s="12"/>
      <c r="V2" s="3"/>
      <c r="W2" s="3"/>
      <c r="X2" s="3"/>
    </row>
    <row r="3" spans="2:24" ht="15.75" customHeight="1" x14ac:dyDescent="0.35">
      <c r="B3" s="4" t="s">
        <v>35</v>
      </c>
      <c r="C3" s="1"/>
      <c r="J3" s="12"/>
      <c r="K3" s="12"/>
      <c r="V3" s="3"/>
      <c r="W3" s="3"/>
      <c r="X3" s="3"/>
    </row>
    <row r="4" spans="2:24" ht="15.75" customHeight="1" x14ac:dyDescent="0.35">
      <c r="B4" s="4"/>
      <c r="C4" s="1"/>
      <c r="J4" s="12"/>
      <c r="K4" s="12"/>
      <c r="V4" s="3"/>
      <c r="W4" s="3"/>
      <c r="X4" s="3"/>
    </row>
    <row r="5" spans="2:24" ht="15.75" customHeight="1" x14ac:dyDescent="0.35">
      <c r="B5" s="2" t="s">
        <v>25</v>
      </c>
      <c r="C5" s="2"/>
      <c r="D5" s="7"/>
      <c r="E5" s="7"/>
      <c r="J5" s="12"/>
      <c r="K5" s="12"/>
      <c r="V5" s="3"/>
      <c r="W5" s="3"/>
      <c r="X5" s="3"/>
    </row>
    <row r="6" spans="2:24" ht="15.75" customHeight="1" thickBot="1" x14ac:dyDescent="0.4">
      <c r="D6" s="7"/>
      <c r="E6" s="7"/>
      <c r="J6" s="12"/>
      <c r="K6" s="12"/>
      <c r="V6" s="3"/>
      <c r="W6" s="3"/>
      <c r="X6" s="3"/>
    </row>
    <row r="7" spans="2:24" ht="15.75" customHeight="1" thickBot="1" x14ac:dyDescent="0.4">
      <c r="B7" s="41"/>
      <c r="C7" s="44" t="s">
        <v>21</v>
      </c>
      <c r="D7" s="45" t="s">
        <v>20</v>
      </c>
      <c r="E7" s="57"/>
      <c r="J7" s="12"/>
      <c r="K7" s="12"/>
      <c r="V7" s="3"/>
      <c r="W7" s="3"/>
      <c r="X7" s="3"/>
    </row>
    <row r="8" spans="2:24" ht="15.75" customHeight="1" x14ac:dyDescent="0.35">
      <c r="B8" s="46" t="s">
        <v>22</v>
      </c>
      <c r="C8" s="47">
        <f>SUM(Table22[C. SPA Financial commitment (DKK)])</f>
        <v>0</v>
      </c>
      <c r="D8" s="48">
        <v>1</v>
      </c>
      <c r="E8" s="58"/>
      <c r="J8" s="12"/>
      <c r="K8" s="12"/>
      <c r="V8" s="3"/>
      <c r="W8" s="3"/>
      <c r="X8" s="3"/>
    </row>
    <row r="9" spans="2:24" ht="15.75" customHeight="1" x14ac:dyDescent="0.35">
      <c r="B9" s="51" t="s">
        <v>10</v>
      </c>
      <c r="C9" s="49">
        <f>SUM(Table22[ SPA commitment for Biodiversity (DKK)])</f>
        <v>0</v>
      </c>
      <c r="D9" s="42" t="e">
        <f>C9/$C$8</f>
        <v>#DIV/0!</v>
      </c>
      <c r="E9" s="59"/>
      <c r="J9" s="12"/>
      <c r="K9" s="12"/>
      <c r="V9" s="3"/>
      <c r="W9" s="3"/>
      <c r="X9" s="3"/>
    </row>
    <row r="10" spans="2:24" ht="15.75" customHeight="1" x14ac:dyDescent="0.35">
      <c r="B10" s="51" t="s">
        <v>12</v>
      </c>
      <c r="C10" s="49">
        <f>SUM(Table22[SPA commitment for Desertification (DKK)])</f>
        <v>0</v>
      </c>
      <c r="D10" s="42" t="e">
        <f>C10/$C$8</f>
        <v>#DIV/0!</v>
      </c>
      <c r="E10" s="59"/>
      <c r="J10" s="12"/>
      <c r="K10" s="12"/>
      <c r="V10" s="3"/>
      <c r="W10" s="3"/>
      <c r="X10" s="3"/>
    </row>
    <row r="11" spans="2:24" ht="15.75" customHeight="1" x14ac:dyDescent="0.35">
      <c r="B11" s="51" t="s">
        <v>14</v>
      </c>
      <c r="C11" s="49">
        <f>SUM(Table22[SPA commitment for environment (DKK)])</f>
        <v>0</v>
      </c>
      <c r="D11" s="42" t="e">
        <f>C11/$C$8</f>
        <v>#DIV/0!</v>
      </c>
      <c r="E11" s="59"/>
      <c r="J11" s="12"/>
      <c r="K11" s="12"/>
      <c r="V11" s="3"/>
      <c r="W11" s="3"/>
      <c r="X11" s="3"/>
    </row>
    <row r="12" spans="2:24" ht="15.75" customHeight="1" x14ac:dyDescent="0.35">
      <c r="B12" s="51" t="s">
        <v>8</v>
      </c>
      <c r="C12" s="49">
        <f>SUM(Table22[SPA committment for Climate change (DKK)])</f>
        <v>0</v>
      </c>
      <c r="D12" s="42" t="e">
        <f>C12/$C$8</f>
        <v>#DIV/0!</v>
      </c>
      <c r="E12" s="59"/>
      <c r="J12" s="12"/>
      <c r="K12" s="12"/>
      <c r="V12" s="3"/>
      <c r="W12" s="3"/>
      <c r="X12" s="3"/>
    </row>
    <row r="13" spans="2:24" ht="15.75" customHeight="1" x14ac:dyDescent="0.35">
      <c r="B13" s="56" t="s">
        <v>37</v>
      </c>
      <c r="C13" s="49">
        <f>SUMIF(Table22[Type of Support (Adaptation, Mitigation, Cross-cutting)], "Adaptation", Table22[SPA committment for Climate change (DKK)])</f>
        <v>0</v>
      </c>
      <c r="D13" s="42" t="e">
        <f t="shared" ref="D13:D15" si="0">C13/$C$8</f>
        <v>#DIV/0!</v>
      </c>
      <c r="E13" s="59"/>
      <c r="J13" s="12"/>
      <c r="K13" s="12"/>
      <c r="V13" s="3"/>
      <c r="W13" s="3"/>
      <c r="X13" s="3"/>
    </row>
    <row r="14" spans="2:24" ht="15.75" customHeight="1" x14ac:dyDescent="0.35">
      <c r="B14" s="56" t="s">
        <v>38</v>
      </c>
      <c r="C14" s="49">
        <f>SUMIF(Table22[Type of Support (Adaptation, Mitigation, Cross-cutting)], "Mitigation", Table22[SPA committment for Climate change (DKK)])</f>
        <v>0</v>
      </c>
      <c r="D14" s="42" t="e">
        <f t="shared" si="0"/>
        <v>#DIV/0!</v>
      </c>
      <c r="E14" s="59"/>
      <c r="J14" s="12"/>
      <c r="K14" s="12"/>
      <c r="V14" s="3"/>
      <c r="W14" s="3"/>
      <c r="X14" s="3"/>
    </row>
    <row r="15" spans="2:24" ht="15.75" customHeight="1" x14ac:dyDescent="0.35">
      <c r="B15" s="56" t="s">
        <v>39</v>
      </c>
      <c r="C15" s="49">
        <f>SUMIF(Table22[Type of Support (Adaptation, Mitigation, Cross-cutting)], "Cross-cutting", Table22[SPA committment for Climate change (DKK)])</f>
        <v>0</v>
      </c>
      <c r="D15" s="42" t="e">
        <f t="shared" si="0"/>
        <v>#DIV/0!</v>
      </c>
      <c r="E15" s="59"/>
      <c r="J15" s="12"/>
      <c r="K15" s="12"/>
      <c r="V15" s="3"/>
      <c r="W15" s="3"/>
      <c r="X15" s="3"/>
    </row>
    <row r="16" spans="2:24" ht="15.75" customHeight="1" thickBot="1" x14ac:dyDescent="0.4">
      <c r="B16" s="52" t="s">
        <v>19</v>
      </c>
      <c r="C16" s="50">
        <f>SUM(Table22[Green SPA finance (DKK)])</f>
        <v>0</v>
      </c>
      <c r="D16" s="43" t="e">
        <f>C16/$C$8</f>
        <v>#DIV/0!</v>
      </c>
      <c r="E16" s="59"/>
      <c r="J16" s="12"/>
      <c r="K16" s="12"/>
      <c r="V16" s="3"/>
      <c r="W16" s="3"/>
      <c r="X16" s="3"/>
    </row>
    <row r="17" spans="2:27" ht="15.75" customHeight="1" x14ac:dyDescent="0.35">
      <c r="B17" s="4"/>
      <c r="C17" s="1"/>
      <c r="J17" s="12"/>
      <c r="K17" s="12"/>
      <c r="V17" s="3"/>
      <c r="W17" s="3"/>
      <c r="X17" s="3"/>
    </row>
    <row r="18" spans="2:27" ht="15.75" customHeight="1" x14ac:dyDescent="0.35">
      <c r="B18" s="4"/>
      <c r="C18" s="1"/>
      <c r="J18" s="12"/>
      <c r="K18" s="12"/>
      <c r="V18" s="3"/>
      <c r="W18" s="3"/>
      <c r="X18" s="3"/>
    </row>
    <row r="19" spans="2:27" ht="14.5" x14ac:dyDescent="0.35">
      <c r="B19" s="2" t="s">
        <v>43</v>
      </c>
      <c r="J19" s="12"/>
      <c r="K19" s="12"/>
      <c r="V19" s="3"/>
      <c r="W19" s="3"/>
      <c r="X19" s="3"/>
    </row>
    <row r="20" spans="2:27" ht="14.5" x14ac:dyDescent="0.35">
      <c r="B20" s="4" t="s">
        <v>44</v>
      </c>
      <c r="C20" s="2"/>
    </row>
    <row r="21" spans="2:27" ht="15" thickBot="1" x14ac:dyDescent="0.4">
      <c r="B21" s="4"/>
      <c r="C21" s="2"/>
    </row>
    <row r="22" spans="2:27" ht="15" thickBot="1" x14ac:dyDescent="0.4">
      <c r="F22" s="69" t="s">
        <v>47</v>
      </c>
      <c r="G22" s="70"/>
      <c r="H22" s="70"/>
      <c r="I22" s="70"/>
      <c r="J22" s="70"/>
      <c r="K22" s="54"/>
      <c r="L22" s="80" t="s">
        <v>46</v>
      </c>
      <c r="M22" s="71"/>
      <c r="N22" s="72"/>
      <c r="O22" s="73" t="s">
        <v>48</v>
      </c>
      <c r="P22" s="81"/>
      <c r="Q22" s="74"/>
      <c r="R22" s="75" t="s">
        <v>51</v>
      </c>
      <c r="S22" s="82"/>
      <c r="T22" s="76"/>
      <c r="U22" s="77" t="s">
        <v>56</v>
      </c>
      <c r="V22" s="78"/>
      <c r="W22" s="78"/>
      <c r="X22" s="79"/>
      <c r="Y22" s="67" t="s">
        <v>59</v>
      </c>
      <c r="Z22" s="68"/>
    </row>
    <row r="23" spans="2:27" ht="60" customHeight="1" thickBot="1" x14ac:dyDescent="0.4">
      <c r="B23" s="40" t="s">
        <v>2</v>
      </c>
      <c r="C23" s="40" t="s">
        <v>26</v>
      </c>
      <c r="D23" s="39" t="s">
        <v>62</v>
      </c>
      <c r="E23" s="60" t="s">
        <v>45</v>
      </c>
      <c r="F23" s="13" t="s">
        <v>3</v>
      </c>
      <c r="G23" s="13" t="s">
        <v>5</v>
      </c>
      <c r="H23" s="13" t="s">
        <v>4</v>
      </c>
      <c r="I23" s="13" t="s">
        <v>0</v>
      </c>
      <c r="J23" s="13" t="s">
        <v>1</v>
      </c>
      <c r="K23" s="55" t="s">
        <v>29</v>
      </c>
      <c r="L23" s="53" t="s">
        <v>9</v>
      </c>
      <c r="M23" s="26" t="s">
        <v>54</v>
      </c>
      <c r="N23" s="26" t="s">
        <v>50</v>
      </c>
      <c r="O23" s="27" t="s">
        <v>11</v>
      </c>
      <c r="P23" s="27" t="s">
        <v>53</v>
      </c>
      <c r="Q23" s="27" t="s">
        <v>49</v>
      </c>
      <c r="R23" s="28" t="s">
        <v>13</v>
      </c>
      <c r="S23" s="28" t="s">
        <v>57</v>
      </c>
      <c r="T23" s="64" t="s">
        <v>52</v>
      </c>
      <c r="U23" s="29" t="s">
        <v>6</v>
      </c>
      <c r="V23" s="29" t="s">
        <v>7</v>
      </c>
      <c r="W23" s="29" t="s">
        <v>58</v>
      </c>
      <c r="X23" s="29" t="s">
        <v>55</v>
      </c>
      <c r="Y23" s="14" t="s">
        <v>60</v>
      </c>
      <c r="Z23" s="14" t="s">
        <v>61</v>
      </c>
      <c r="AA23" s="5"/>
    </row>
    <row r="24" spans="2:27" ht="14.5" x14ac:dyDescent="0.35">
      <c r="B24" s="30"/>
      <c r="C24" s="30"/>
      <c r="D24" s="18"/>
      <c r="E24" s="61"/>
      <c r="F24" s="19"/>
      <c r="G24" s="20"/>
      <c r="H24" s="20"/>
      <c r="I24" s="20"/>
      <c r="J24" s="21"/>
      <c r="K24" s="25"/>
      <c r="L24" s="16">
        <f>IF(F24=2,1,IF(F24=1,0.5,0))</f>
        <v>0</v>
      </c>
      <c r="M24" s="16">
        <f t="shared" ref="M24:M39" si="1">L24*D24</f>
        <v>0</v>
      </c>
      <c r="N24" s="16">
        <f>Table22[[#This Row],[Biodiversity finance coefficient (0, 0.5, 1)]]*Table22[[#This Row],[Private capital mobilized by financial instrument(s) (according to Annex 3G)]]</f>
        <v>0</v>
      </c>
      <c r="O24" s="16">
        <f>IF(G24=2,1,IF(G24=1,0.5,0))</f>
        <v>0</v>
      </c>
      <c r="P24" s="16">
        <f>O24*D24</f>
        <v>0</v>
      </c>
      <c r="Q24" s="16">
        <f>Table22[[#This Row],[Desertification finance coefficient (0, 0.5, 1)]]*Table22[[#This Row],[C. SPA Financial commitment (DKK)]]</f>
        <v>0</v>
      </c>
      <c r="R24" s="16">
        <f>IF(H24=2,1,IF(H24=1,0.5,0))</f>
        <v>0</v>
      </c>
      <c r="S24" s="16">
        <f>R24*D24</f>
        <v>0</v>
      </c>
      <c r="T24" s="16">
        <f>Table22[[#This Row],[Environment finance coefficient (0, 0.5, 1)]]*Table22[[#This Row],[Private capital mobilized by financial instrument(s) (according to Annex 3G)]]</f>
        <v>0</v>
      </c>
      <c r="U24" s="16" t="str">
        <f>IF(OR(AND(J24=1,I24=1),AND(J24=2,I24=2)),"Cross-cutting",IF(OR(AND(J24=2,I24=1),AND(OR(J24=1,J24=2),OR(I24=0,ISBLANK(I24)))),"Mitigation",IF(OR(AND(J24=1,I24=2),AND(OR(J24=0,ISBLANK(J24)),OR(I24=1,I24=2))),"Adaptation","Not relevant")))</f>
        <v>Not relevant</v>
      </c>
      <c r="V24" s="16">
        <f>IF(OR(J24=2,I24=2),1,IF(OR(J24=1,I24=1),0.5,0))</f>
        <v>0</v>
      </c>
      <c r="W24" s="16">
        <f>V24*D24</f>
        <v>0</v>
      </c>
      <c r="X24" s="65">
        <f>Table22[[#This Row],[Climate finance coefficient (0, 0.5, 1)]]*Table22[[#This Row],[Private capital mobilized by financial instrument(s) (according to Annex 3G)]]</f>
        <v>0</v>
      </c>
      <c r="Y24" s="32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Z24" s="32">
        <f>Table22[[#This Row],[Green SPA coefficient]]*Table22[[#This Row],[C. SPA Financial commitment (DKK)]]</f>
        <v>0</v>
      </c>
      <c r="AA24" s="6"/>
    </row>
    <row r="25" spans="2:27" ht="14.5" x14ac:dyDescent="0.35">
      <c r="B25" s="31"/>
      <c r="C25" s="31"/>
      <c r="D25" s="22"/>
      <c r="E25" s="62"/>
      <c r="F25" s="23"/>
      <c r="G25" s="24"/>
      <c r="H25" s="24"/>
      <c r="I25" s="24"/>
      <c r="J25" s="25"/>
      <c r="K25" s="25"/>
      <c r="L25" s="17">
        <f t="shared" ref="L25:L39" si="2">IF(F25=2,1,IF(F25=1,0.5,0))</f>
        <v>0</v>
      </c>
      <c r="M25" s="17">
        <f t="shared" si="1"/>
        <v>0</v>
      </c>
      <c r="N25" s="17">
        <f>Table22[[#This Row],[Biodiversity finance coefficient (0, 0.5, 1)]]*Table22[[#This Row],[Private capital mobilized by financial instrument(s) (according to Annex 3G)]]</f>
        <v>0</v>
      </c>
      <c r="O25" s="17">
        <f t="shared" ref="O25:O39" si="3">IF(G25=2,1,IF(G25=1,0.5,0))</f>
        <v>0</v>
      </c>
      <c r="P25" s="17">
        <f t="shared" ref="P25:P39" si="4">O25*D25</f>
        <v>0</v>
      </c>
      <c r="Q25" s="17">
        <f>Table22[[#This Row],[Desertification finance coefficient (0, 0.5, 1)]]*Table22[[#This Row],[C. SPA Financial commitment (DKK)]]</f>
        <v>0</v>
      </c>
      <c r="R25" s="17">
        <f t="shared" ref="R25:R39" si="5">IF(H25=2,1,IF(H25=1,0.5,0))</f>
        <v>0</v>
      </c>
      <c r="S25" s="17">
        <f t="shared" ref="S25:S39" si="6">R25*D25</f>
        <v>0</v>
      </c>
      <c r="T25" s="17">
        <f>Table22[[#This Row],[Environment finance coefficient (0, 0.5, 1)]]*Table22[[#This Row],[Private capital mobilized by financial instrument(s) (according to Annex 3G)]]</f>
        <v>0</v>
      </c>
      <c r="U25" s="17" t="str">
        <f t="shared" ref="U25:U39" si="7">IF(OR(AND(J25=1,I25=1),AND(J25=2,I25=2)),"Cross-cutting",IF(OR(AND(J25=2,I25=1),AND(OR(J25=1,J25=2),OR(I25=0,ISBLANK(I25)))),"Mitigation",IF(OR(AND(J25=1,I25=2),AND(OR(J25=0,ISBLANK(J25)),OR(I25=1,I25=2))),"Adaptation","Not relevant")))</f>
        <v>Not relevant</v>
      </c>
      <c r="V25" s="17">
        <f t="shared" ref="V25:V39" si="8">IF(OR(J25=2,I25=2),1,IF(OR(J25=1,I25=1),0.5,0))</f>
        <v>0</v>
      </c>
      <c r="W25" s="17">
        <f t="shared" ref="W25:W39" si="9">V25*D25</f>
        <v>0</v>
      </c>
      <c r="X25" s="66">
        <f>Table22[[#This Row],[Climate finance coefficient (0, 0.5, 1)]]*Table22[[#This Row],[Private capital mobilized by financial instrument(s) (according to Annex 3G)]]</f>
        <v>0</v>
      </c>
      <c r="Y25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Z25" s="33">
        <f>Table22[[#This Row],[Green SPA coefficient]]*Table22[[#This Row],[C. SPA Financial commitment (DKK)]]</f>
        <v>0</v>
      </c>
      <c r="AA25" s="6"/>
    </row>
    <row r="26" spans="2:27" ht="14.5" x14ac:dyDescent="0.35">
      <c r="B26" s="34"/>
      <c r="C26" s="34"/>
      <c r="D26" s="35"/>
      <c r="E26" s="63"/>
      <c r="F26" s="36"/>
      <c r="G26" s="37"/>
      <c r="H26" s="37"/>
      <c r="I26" s="37"/>
      <c r="J26" s="38"/>
      <c r="K26" s="38"/>
      <c r="L26" s="17">
        <f>IF(F26=2,1,IF(F26=1,0.5,0))</f>
        <v>0</v>
      </c>
      <c r="M26" s="17">
        <f t="shared" si="1"/>
        <v>0</v>
      </c>
      <c r="N26" s="17">
        <f>Table22[[#This Row],[Biodiversity finance coefficient (0, 0.5, 1)]]*Table22[[#This Row],[Private capital mobilized by financial instrument(s) (according to Annex 3G)]]</f>
        <v>0</v>
      </c>
      <c r="O26" s="17">
        <f>IF(G26=2,1,IF(G26=1,0.5,0))</f>
        <v>0</v>
      </c>
      <c r="P26" s="17">
        <f>O26*D26</f>
        <v>0</v>
      </c>
      <c r="Q26" s="17">
        <f>Table22[[#This Row],[Desertification finance coefficient (0, 0.5, 1)]]*Table22[[#This Row],[C. SPA Financial commitment (DKK)]]</f>
        <v>0</v>
      </c>
      <c r="R26" s="17">
        <f>IF(H26=2,1,IF(H26=1,0.5,0))</f>
        <v>0</v>
      </c>
      <c r="S26" s="17">
        <f>R26*D26</f>
        <v>0</v>
      </c>
      <c r="T26" s="17">
        <f>Table22[[#This Row],[Environment finance coefficient (0, 0.5, 1)]]*Table22[[#This Row],[Private capital mobilized by financial instrument(s) (according to Annex 3G)]]</f>
        <v>0</v>
      </c>
      <c r="U26" s="17" t="str">
        <f>IF(OR(AND(J26=1,I26=1),AND(J26=2,I26=2)),"Cross-cutting",IF(OR(AND(J26=2,I26=1),AND(OR(J26=1,J26=2),OR(I26=0,ISBLANK(I26)))),"Mitigation",IF(OR(AND(J26=1,I26=2),AND(OR(J26=0,ISBLANK(J26)),OR(I26=1,I26=2))),"Adaptation","Not relevant")))</f>
        <v>Not relevant</v>
      </c>
      <c r="V26" s="17">
        <f>IF(OR(J26=2,I26=2),1,IF(OR(J26=1,I26=1),0.5,0))</f>
        <v>0</v>
      </c>
      <c r="W26" s="17">
        <f>V26*D26</f>
        <v>0</v>
      </c>
      <c r="X26" s="66">
        <f>Table22[[#This Row],[Climate finance coefficient (0, 0.5, 1)]]*Table22[[#This Row],[Private capital mobilized by financial instrument(s) (according to Annex 3G)]]</f>
        <v>0</v>
      </c>
      <c r="Y26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Z26" s="33">
        <f>Table22[[#This Row],[Green SPA coefficient]]*Table22[[#This Row],[C. SPA Financial commitment (DKK)]]</f>
        <v>0</v>
      </c>
      <c r="AA26" s="6"/>
    </row>
    <row r="27" spans="2:27" ht="14.5" x14ac:dyDescent="0.35">
      <c r="B27" s="34"/>
      <c r="C27" s="34"/>
      <c r="D27" s="35"/>
      <c r="E27" s="63"/>
      <c r="F27" s="36"/>
      <c r="G27" s="37"/>
      <c r="H27" s="37"/>
      <c r="I27" s="37"/>
      <c r="J27" s="38"/>
      <c r="K27" s="38"/>
      <c r="L27" s="17">
        <f>IF(F27=2,1,IF(F27=1,0.5,0))</f>
        <v>0</v>
      </c>
      <c r="M27" s="17">
        <f t="shared" si="1"/>
        <v>0</v>
      </c>
      <c r="N27" s="17">
        <f>Table22[[#This Row],[Biodiversity finance coefficient (0, 0.5, 1)]]*Table22[[#This Row],[Private capital mobilized by financial instrument(s) (according to Annex 3G)]]</f>
        <v>0</v>
      </c>
      <c r="O27" s="17">
        <f>IF(G27=2,1,IF(G27=1,0.5,0))</f>
        <v>0</v>
      </c>
      <c r="P27" s="17">
        <f>O27*D27</f>
        <v>0</v>
      </c>
      <c r="Q27" s="17">
        <f>Table22[[#This Row],[Desertification finance coefficient (0, 0.5, 1)]]*Table22[[#This Row],[C. SPA Financial commitment (DKK)]]</f>
        <v>0</v>
      </c>
      <c r="R27" s="17">
        <f>IF(H27=2,1,IF(H27=1,0.5,0))</f>
        <v>0</v>
      </c>
      <c r="S27" s="17">
        <f>R27*D27</f>
        <v>0</v>
      </c>
      <c r="T27" s="17">
        <f>Table22[[#This Row],[Environment finance coefficient (0, 0.5, 1)]]*Table22[[#This Row],[Private capital mobilized by financial instrument(s) (according to Annex 3G)]]</f>
        <v>0</v>
      </c>
      <c r="U27" s="17" t="str">
        <f>IF(OR(AND(J27=1,I27=1),AND(J27=2,I27=2)),"Cross-cutting",IF(OR(AND(J27=2,I27=1),AND(OR(J27=1,J27=2),OR(I27=0,ISBLANK(I27)))),"Mitigation",IF(OR(AND(J27=1,I27=2),AND(OR(J27=0,ISBLANK(J27)),OR(I27=1,I27=2))),"Adaptation","Not relevant")))</f>
        <v>Not relevant</v>
      </c>
      <c r="V27" s="17">
        <f>IF(OR(J27=2,I27=2),1,IF(OR(J27=1,I27=1),0.5,0))</f>
        <v>0</v>
      </c>
      <c r="W27" s="17">
        <f>V27*D27</f>
        <v>0</v>
      </c>
      <c r="X27" s="66">
        <f>Table22[[#This Row],[Climate finance coefficient (0, 0.5, 1)]]*Table22[[#This Row],[Private capital mobilized by financial instrument(s) (according to Annex 3G)]]</f>
        <v>0</v>
      </c>
      <c r="Y27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Z27" s="33">
        <f>Table22[[#This Row],[Green SPA coefficient]]*Table22[[#This Row],[C. SPA Financial commitment (DKK)]]</f>
        <v>0</v>
      </c>
      <c r="AA27" s="6"/>
    </row>
    <row r="28" spans="2:27" ht="14.5" x14ac:dyDescent="0.35">
      <c r="B28" s="31"/>
      <c r="C28" s="31"/>
      <c r="D28" s="22"/>
      <c r="E28" s="62"/>
      <c r="F28" s="23"/>
      <c r="G28" s="24"/>
      <c r="H28" s="24"/>
      <c r="I28" s="24"/>
      <c r="J28" s="25"/>
      <c r="K28" s="25"/>
      <c r="L28" s="17">
        <f t="shared" si="2"/>
        <v>0</v>
      </c>
      <c r="M28" s="17">
        <f t="shared" si="1"/>
        <v>0</v>
      </c>
      <c r="N28" s="17">
        <f>Table22[[#This Row],[Biodiversity finance coefficient (0, 0.5, 1)]]*Table22[[#This Row],[Private capital mobilized by financial instrument(s) (according to Annex 3G)]]</f>
        <v>0</v>
      </c>
      <c r="O28" s="17">
        <f t="shared" si="3"/>
        <v>0</v>
      </c>
      <c r="P28" s="17">
        <f t="shared" si="4"/>
        <v>0</v>
      </c>
      <c r="Q28" s="17">
        <f>Table22[[#This Row],[Desertification finance coefficient (0, 0.5, 1)]]*Table22[[#This Row],[C. SPA Financial commitment (DKK)]]</f>
        <v>0</v>
      </c>
      <c r="R28" s="17">
        <f t="shared" si="5"/>
        <v>0</v>
      </c>
      <c r="S28" s="17">
        <f t="shared" si="6"/>
        <v>0</v>
      </c>
      <c r="T28" s="17">
        <f>Table22[[#This Row],[Environment finance coefficient (0, 0.5, 1)]]*Table22[[#This Row],[Private capital mobilized by financial instrument(s) (according to Annex 3G)]]</f>
        <v>0</v>
      </c>
      <c r="U28" s="17" t="str">
        <f t="shared" si="7"/>
        <v>Not relevant</v>
      </c>
      <c r="V28" s="17">
        <f t="shared" si="8"/>
        <v>0</v>
      </c>
      <c r="W28" s="17">
        <f t="shared" si="9"/>
        <v>0</v>
      </c>
      <c r="X28" s="66">
        <f>Table22[[#This Row],[Climate finance coefficient (0, 0.5, 1)]]*Table22[[#This Row],[Private capital mobilized by financial instrument(s) (according to Annex 3G)]]</f>
        <v>0</v>
      </c>
      <c r="Y28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Z28" s="33">
        <f>Table22[[#This Row],[Green SPA coefficient]]*Table22[[#This Row],[C. SPA Financial commitment (DKK)]]</f>
        <v>0</v>
      </c>
      <c r="AA28" s="6"/>
    </row>
    <row r="29" spans="2:27" ht="14.5" x14ac:dyDescent="0.35">
      <c r="B29" s="34"/>
      <c r="C29" s="34"/>
      <c r="D29" s="35"/>
      <c r="E29" s="63"/>
      <c r="F29" s="36"/>
      <c r="G29" s="37"/>
      <c r="H29" s="37"/>
      <c r="I29" s="37"/>
      <c r="J29" s="38"/>
      <c r="K29" s="38"/>
      <c r="L29" s="17">
        <f>IF(F29=2,1,IF(F29=1,0.5,0))</f>
        <v>0</v>
      </c>
      <c r="M29" s="17">
        <f t="shared" si="1"/>
        <v>0</v>
      </c>
      <c r="N29" s="17">
        <f>Table22[[#This Row],[Biodiversity finance coefficient (0, 0.5, 1)]]*Table22[[#This Row],[Private capital mobilized by financial instrument(s) (according to Annex 3G)]]</f>
        <v>0</v>
      </c>
      <c r="O29" s="17">
        <f>IF(G29=2,1,IF(G29=1,0.5,0))</f>
        <v>0</v>
      </c>
      <c r="P29" s="17">
        <f>O29*D29</f>
        <v>0</v>
      </c>
      <c r="Q29" s="17">
        <f>Table22[[#This Row],[Desertification finance coefficient (0, 0.5, 1)]]*Table22[[#This Row],[C. SPA Financial commitment (DKK)]]</f>
        <v>0</v>
      </c>
      <c r="R29" s="17">
        <f>IF(H29=2,1,IF(H29=1,0.5,0))</f>
        <v>0</v>
      </c>
      <c r="S29" s="17">
        <f>R29*D29</f>
        <v>0</v>
      </c>
      <c r="T29" s="17">
        <f>Table22[[#This Row],[Environment finance coefficient (0, 0.5, 1)]]*Table22[[#This Row],[Private capital mobilized by financial instrument(s) (according to Annex 3G)]]</f>
        <v>0</v>
      </c>
      <c r="U29" s="17" t="str">
        <f>IF(OR(AND(J29=1,I29=1),AND(J29=2,I29=2)),"Cross-cutting",IF(OR(AND(J29=2,I29=1),AND(OR(J29=1,J29=2),OR(I29=0,ISBLANK(I29)))),"Mitigation",IF(OR(AND(J29=1,I29=2),AND(OR(J29=0,ISBLANK(J29)),OR(I29=1,I29=2))),"Adaptation","Not relevant")))</f>
        <v>Not relevant</v>
      </c>
      <c r="V29" s="17">
        <f>IF(OR(J29=2,I29=2),1,IF(OR(J29=1,I29=1),0.5,0))</f>
        <v>0</v>
      </c>
      <c r="W29" s="17">
        <f>V29*D29</f>
        <v>0</v>
      </c>
      <c r="X29" s="66">
        <f>Table22[[#This Row],[Climate finance coefficient (0, 0.5, 1)]]*Table22[[#This Row],[Private capital mobilized by financial instrument(s) (according to Annex 3G)]]</f>
        <v>0</v>
      </c>
      <c r="Y29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Z29" s="33">
        <f>Table22[[#This Row],[Green SPA coefficient]]*Table22[[#This Row],[C. SPA Financial commitment (DKK)]]</f>
        <v>0</v>
      </c>
      <c r="AA29" s="6"/>
    </row>
    <row r="30" spans="2:27" ht="14.5" x14ac:dyDescent="0.35">
      <c r="B30" s="31"/>
      <c r="C30" s="31"/>
      <c r="D30" s="22"/>
      <c r="E30" s="62"/>
      <c r="F30" s="23"/>
      <c r="G30" s="24"/>
      <c r="H30" s="24"/>
      <c r="I30" s="24"/>
      <c r="J30" s="25"/>
      <c r="K30" s="25"/>
      <c r="L30" s="17">
        <f t="shared" si="2"/>
        <v>0</v>
      </c>
      <c r="M30" s="17">
        <f t="shared" si="1"/>
        <v>0</v>
      </c>
      <c r="N30" s="17">
        <f>Table22[[#This Row],[Biodiversity finance coefficient (0, 0.5, 1)]]*Table22[[#This Row],[Private capital mobilized by financial instrument(s) (according to Annex 3G)]]</f>
        <v>0</v>
      </c>
      <c r="O30" s="17">
        <f t="shared" si="3"/>
        <v>0</v>
      </c>
      <c r="P30" s="17">
        <f t="shared" si="4"/>
        <v>0</v>
      </c>
      <c r="Q30" s="17">
        <f>Table22[[#This Row],[Desertification finance coefficient (0, 0.5, 1)]]*Table22[[#This Row],[C. SPA Financial commitment (DKK)]]</f>
        <v>0</v>
      </c>
      <c r="R30" s="17">
        <f t="shared" si="5"/>
        <v>0</v>
      </c>
      <c r="S30" s="17">
        <f t="shared" si="6"/>
        <v>0</v>
      </c>
      <c r="T30" s="17">
        <f>Table22[[#This Row],[Environment finance coefficient (0, 0.5, 1)]]*Table22[[#This Row],[Private capital mobilized by financial instrument(s) (according to Annex 3G)]]</f>
        <v>0</v>
      </c>
      <c r="U30" s="17" t="str">
        <f t="shared" si="7"/>
        <v>Not relevant</v>
      </c>
      <c r="V30" s="17">
        <f t="shared" si="8"/>
        <v>0</v>
      </c>
      <c r="W30" s="17">
        <f t="shared" si="9"/>
        <v>0</v>
      </c>
      <c r="X30" s="66">
        <f>Table22[[#This Row],[Climate finance coefficient (0, 0.5, 1)]]*Table22[[#This Row],[Private capital mobilized by financial instrument(s) (according to Annex 3G)]]</f>
        <v>0</v>
      </c>
      <c r="Y30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Z30" s="33">
        <f>Table22[[#This Row],[Green SPA coefficient]]*Table22[[#This Row],[C. SPA Financial commitment (DKK)]]</f>
        <v>0</v>
      </c>
      <c r="AA30" s="6"/>
    </row>
    <row r="31" spans="2:27" ht="14.5" x14ac:dyDescent="0.35">
      <c r="B31" s="31"/>
      <c r="C31" s="31"/>
      <c r="D31" s="22"/>
      <c r="E31" s="62"/>
      <c r="F31" s="23"/>
      <c r="G31" s="24"/>
      <c r="H31" s="24"/>
      <c r="I31" s="24"/>
      <c r="J31" s="25"/>
      <c r="K31" s="25"/>
      <c r="L31" s="17">
        <f>IF(F31=2,1,IF(F31=1,0.5,0))</f>
        <v>0</v>
      </c>
      <c r="M31" s="17">
        <f t="shared" si="1"/>
        <v>0</v>
      </c>
      <c r="N31" s="17">
        <f>Table22[[#This Row],[Biodiversity finance coefficient (0, 0.5, 1)]]*Table22[[#This Row],[Private capital mobilized by financial instrument(s) (according to Annex 3G)]]</f>
        <v>0</v>
      </c>
      <c r="O31" s="17">
        <f t="shared" si="3"/>
        <v>0</v>
      </c>
      <c r="P31" s="17">
        <f t="shared" si="4"/>
        <v>0</v>
      </c>
      <c r="Q31" s="17">
        <f>Table22[[#This Row],[Desertification finance coefficient (0, 0.5, 1)]]*Table22[[#This Row],[C. SPA Financial commitment (DKK)]]</f>
        <v>0</v>
      </c>
      <c r="R31" s="17">
        <f t="shared" si="5"/>
        <v>0</v>
      </c>
      <c r="S31" s="17">
        <f t="shared" si="6"/>
        <v>0</v>
      </c>
      <c r="T31" s="17">
        <f>Table22[[#This Row],[Environment finance coefficient (0, 0.5, 1)]]*Table22[[#This Row],[Private capital mobilized by financial instrument(s) (according to Annex 3G)]]</f>
        <v>0</v>
      </c>
      <c r="U31" s="17" t="str">
        <f t="shared" si="7"/>
        <v>Not relevant</v>
      </c>
      <c r="V31" s="17">
        <f t="shared" si="8"/>
        <v>0</v>
      </c>
      <c r="W31" s="17">
        <f t="shared" si="9"/>
        <v>0</v>
      </c>
      <c r="X31" s="66">
        <f>Table22[[#This Row],[Climate finance coefficient (0, 0.5, 1)]]*Table22[[#This Row],[Private capital mobilized by financial instrument(s) (according to Annex 3G)]]</f>
        <v>0</v>
      </c>
      <c r="Y31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Z31" s="33">
        <f>Table22[[#This Row],[Green SPA coefficient]]*Table22[[#This Row],[C. SPA Financial commitment (DKK)]]</f>
        <v>0</v>
      </c>
      <c r="AA31" s="6"/>
    </row>
    <row r="32" spans="2:27" ht="14.5" x14ac:dyDescent="0.35">
      <c r="B32" s="31"/>
      <c r="C32" s="31"/>
      <c r="D32" s="22"/>
      <c r="E32" s="62"/>
      <c r="F32" s="23"/>
      <c r="G32" s="24"/>
      <c r="H32" s="24"/>
      <c r="I32" s="24"/>
      <c r="J32" s="25"/>
      <c r="K32" s="25"/>
      <c r="L32" s="17">
        <f>IF(F32=2,1,IF(F32=1,0.5,0))</f>
        <v>0</v>
      </c>
      <c r="M32" s="17">
        <f t="shared" si="1"/>
        <v>0</v>
      </c>
      <c r="N32" s="17">
        <f>Table22[[#This Row],[Biodiversity finance coefficient (0, 0.5, 1)]]*Table22[[#This Row],[Private capital mobilized by financial instrument(s) (according to Annex 3G)]]</f>
        <v>0</v>
      </c>
      <c r="O32" s="17">
        <f t="shared" si="3"/>
        <v>0</v>
      </c>
      <c r="P32" s="17">
        <f t="shared" si="4"/>
        <v>0</v>
      </c>
      <c r="Q32" s="17">
        <f>Table22[[#This Row],[Desertification finance coefficient (0, 0.5, 1)]]*Table22[[#This Row],[C. SPA Financial commitment (DKK)]]</f>
        <v>0</v>
      </c>
      <c r="R32" s="17">
        <f t="shared" si="5"/>
        <v>0</v>
      </c>
      <c r="S32" s="17">
        <f t="shared" si="6"/>
        <v>0</v>
      </c>
      <c r="T32" s="17">
        <f>Table22[[#This Row],[Environment finance coefficient (0, 0.5, 1)]]*Table22[[#This Row],[Private capital mobilized by financial instrument(s) (according to Annex 3G)]]</f>
        <v>0</v>
      </c>
      <c r="U32" s="17" t="str">
        <f t="shared" si="7"/>
        <v>Not relevant</v>
      </c>
      <c r="V32" s="17">
        <f t="shared" si="8"/>
        <v>0</v>
      </c>
      <c r="W32" s="17">
        <f t="shared" si="9"/>
        <v>0</v>
      </c>
      <c r="X32" s="66">
        <f>Table22[[#This Row],[Climate finance coefficient (0, 0.5, 1)]]*Table22[[#This Row],[Private capital mobilized by financial instrument(s) (according to Annex 3G)]]</f>
        <v>0</v>
      </c>
      <c r="Y32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Z32" s="33">
        <f>Table22[[#This Row],[Green SPA coefficient]]*Table22[[#This Row],[C. SPA Financial commitment (DKK)]]</f>
        <v>0</v>
      </c>
      <c r="AA32" s="6"/>
    </row>
    <row r="33" spans="2:27" ht="14.5" x14ac:dyDescent="0.35">
      <c r="B33" s="31"/>
      <c r="C33" s="31"/>
      <c r="D33" s="22"/>
      <c r="E33" s="62"/>
      <c r="F33" s="23"/>
      <c r="G33" s="24"/>
      <c r="H33" s="24"/>
      <c r="I33" s="24"/>
      <c r="J33" s="25"/>
      <c r="K33" s="25"/>
      <c r="L33" s="17">
        <f t="shared" si="2"/>
        <v>0</v>
      </c>
      <c r="M33" s="17">
        <f t="shared" si="1"/>
        <v>0</v>
      </c>
      <c r="N33" s="17">
        <f>Table22[[#This Row],[Biodiversity finance coefficient (0, 0.5, 1)]]*Table22[[#This Row],[Private capital mobilized by financial instrument(s) (according to Annex 3G)]]</f>
        <v>0</v>
      </c>
      <c r="O33" s="17">
        <f t="shared" si="3"/>
        <v>0</v>
      </c>
      <c r="P33" s="17">
        <f t="shared" si="4"/>
        <v>0</v>
      </c>
      <c r="Q33" s="17">
        <f>Table22[[#This Row],[Desertification finance coefficient (0, 0.5, 1)]]*Table22[[#This Row],[C. SPA Financial commitment (DKK)]]</f>
        <v>0</v>
      </c>
      <c r="R33" s="17">
        <f t="shared" si="5"/>
        <v>0</v>
      </c>
      <c r="S33" s="17">
        <f t="shared" si="6"/>
        <v>0</v>
      </c>
      <c r="T33" s="17">
        <f>Table22[[#This Row],[Environment finance coefficient (0, 0.5, 1)]]*Table22[[#This Row],[Private capital mobilized by financial instrument(s) (according to Annex 3G)]]</f>
        <v>0</v>
      </c>
      <c r="U33" s="17" t="str">
        <f t="shared" si="7"/>
        <v>Not relevant</v>
      </c>
      <c r="V33" s="17">
        <f t="shared" si="8"/>
        <v>0</v>
      </c>
      <c r="W33" s="17">
        <f t="shared" si="9"/>
        <v>0</v>
      </c>
      <c r="X33" s="66">
        <f>Table22[[#This Row],[Climate finance coefficient (0, 0.5, 1)]]*Table22[[#This Row],[Private capital mobilized by financial instrument(s) (according to Annex 3G)]]</f>
        <v>0</v>
      </c>
      <c r="Y33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Z33" s="33">
        <f>Table22[[#This Row],[Green SPA coefficient]]*Table22[[#This Row],[C. SPA Financial commitment (DKK)]]</f>
        <v>0</v>
      </c>
      <c r="AA33" s="6"/>
    </row>
    <row r="34" spans="2:27" ht="14.5" x14ac:dyDescent="0.35">
      <c r="B34" s="31"/>
      <c r="C34" s="31"/>
      <c r="D34" s="22"/>
      <c r="E34" s="62"/>
      <c r="F34" s="23"/>
      <c r="G34" s="24"/>
      <c r="H34" s="24"/>
      <c r="I34" s="24"/>
      <c r="J34" s="25"/>
      <c r="K34" s="25"/>
      <c r="L34" s="17">
        <f t="shared" si="2"/>
        <v>0</v>
      </c>
      <c r="M34" s="17">
        <f t="shared" si="1"/>
        <v>0</v>
      </c>
      <c r="N34" s="17">
        <f>Table22[[#This Row],[Biodiversity finance coefficient (0, 0.5, 1)]]*Table22[[#This Row],[Private capital mobilized by financial instrument(s) (according to Annex 3G)]]</f>
        <v>0</v>
      </c>
      <c r="O34" s="17">
        <f t="shared" si="3"/>
        <v>0</v>
      </c>
      <c r="P34" s="17">
        <f t="shared" si="4"/>
        <v>0</v>
      </c>
      <c r="Q34" s="17">
        <f>Table22[[#This Row],[Desertification finance coefficient (0, 0.5, 1)]]*Table22[[#This Row],[C. SPA Financial commitment (DKK)]]</f>
        <v>0</v>
      </c>
      <c r="R34" s="17">
        <f t="shared" si="5"/>
        <v>0</v>
      </c>
      <c r="S34" s="17">
        <f t="shared" si="6"/>
        <v>0</v>
      </c>
      <c r="T34" s="17">
        <f>Table22[[#This Row],[Environment finance coefficient (0, 0.5, 1)]]*Table22[[#This Row],[Private capital mobilized by financial instrument(s) (according to Annex 3G)]]</f>
        <v>0</v>
      </c>
      <c r="U34" s="17" t="str">
        <f t="shared" si="7"/>
        <v>Not relevant</v>
      </c>
      <c r="V34" s="17">
        <f t="shared" si="8"/>
        <v>0</v>
      </c>
      <c r="W34" s="17">
        <f t="shared" si="9"/>
        <v>0</v>
      </c>
      <c r="X34" s="66">
        <f>Table22[[#This Row],[Climate finance coefficient (0, 0.5, 1)]]*Table22[[#This Row],[Private capital mobilized by financial instrument(s) (according to Annex 3G)]]</f>
        <v>0</v>
      </c>
      <c r="Y34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Z34" s="33">
        <f>Table22[[#This Row],[Green SPA coefficient]]*Table22[[#This Row],[C. SPA Financial commitment (DKK)]]</f>
        <v>0</v>
      </c>
      <c r="AA34" s="6"/>
    </row>
    <row r="35" spans="2:27" ht="14.5" x14ac:dyDescent="0.35">
      <c r="B35" s="31"/>
      <c r="C35" s="31"/>
      <c r="D35" s="22"/>
      <c r="E35" s="62"/>
      <c r="F35" s="23"/>
      <c r="G35" s="24"/>
      <c r="H35" s="24"/>
      <c r="I35" s="24"/>
      <c r="J35" s="25"/>
      <c r="K35" s="25"/>
      <c r="L35" s="17">
        <f t="shared" si="2"/>
        <v>0</v>
      </c>
      <c r="M35" s="17">
        <f t="shared" si="1"/>
        <v>0</v>
      </c>
      <c r="N35" s="17">
        <f>Table22[[#This Row],[Biodiversity finance coefficient (0, 0.5, 1)]]*Table22[[#This Row],[Private capital mobilized by financial instrument(s) (according to Annex 3G)]]</f>
        <v>0</v>
      </c>
      <c r="O35" s="17">
        <f t="shared" si="3"/>
        <v>0</v>
      </c>
      <c r="P35" s="17">
        <f t="shared" si="4"/>
        <v>0</v>
      </c>
      <c r="Q35" s="17">
        <f>Table22[[#This Row],[Desertification finance coefficient (0, 0.5, 1)]]*Table22[[#This Row],[C. SPA Financial commitment (DKK)]]</f>
        <v>0</v>
      </c>
      <c r="R35" s="17">
        <f t="shared" si="5"/>
        <v>0</v>
      </c>
      <c r="S35" s="17">
        <f t="shared" si="6"/>
        <v>0</v>
      </c>
      <c r="T35" s="17">
        <f>Table22[[#This Row],[Environment finance coefficient (0, 0.5, 1)]]*Table22[[#This Row],[Private capital mobilized by financial instrument(s) (according to Annex 3G)]]</f>
        <v>0</v>
      </c>
      <c r="U35" s="17" t="str">
        <f t="shared" si="7"/>
        <v>Not relevant</v>
      </c>
      <c r="V35" s="17">
        <f t="shared" si="8"/>
        <v>0</v>
      </c>
      <c r="W35" s="17">
        <f t="shared" si="9"/>
        <v>0</v>
      </c>
      <c r="X35" s="66">
        <f>Table22[[#This Row],[Climate finance coefficient (0, 0.5, 1)]]*Table22[[#This Row],[Private capital mobilized by financial instrument(s) (according to Annex 3G)]]</f>
        <v>0</v>
      </c>
      <c r="Y35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Z35" s="33">
        <f>Table22[[#This Row],[Green SPA coefficient]]*Table22[[#This Row],[C. SPA Financial commitment (DKK)]]</f>
        <v>0</v>
      </c>
      <c r="AA35" s="6"/>
    </row>
    <row r="36" spans="2:27" ht="14.5" x14ac:dyDescent="0.35">
      <c r="B36" s="31"/>
      <c r="C36" s="31"/>
      <c r="D36" s="22"/>
      <c r="E36" s="62"/>
      <c r="F36" s="23"/>
      <c r="G36" s="24"/>
      <c r="H36" s="24"/>
      <c r="I36" s="24"/>
      <c r="J36" s="25"/>
      <c r="K36" s="25"/>
      <c r="L36" s="17">
        <f t="shared" si="2"/>
        <v>0</v>
      </c>
      <c r="M36" s="17">
        <f t="shared" si="1"/>
        <v>0</v>
      </c>
      <c r="N36" s="17">
        <f>Table22[[#This Row],[Biodiversity finance coefficient (0, 0.5, 1)]]*Table22[[#This Row],[Private capital mobilized by financial instrument(s) (according to Annex 3G)]]</f>
        <v>0</v>
      </c>
      <c r="O36" s="17">
        <f t="shared" si="3"/>
        <v>0</v>
      </c>
      <c r="P36" s="17">
        <f t="shared" si="4"/>
        <v>0</v>
      </c>
      <c r="Q36" s="17">
        <f>Table22[[#This Row],[Desertification finance coefficient (0, 0.5, 1)]]*Table22[[#This Row],[C. SPA Financial commitment (DKK)]]</f>
        <v>0</v>
      </c>
      <c r="R36" s="17">
        <f t="shared" si="5"/>
        <v>0</v>
      </c>
      <c r="S36" s="17">
        <f t="shared" si="6"/>
        <v>0</v>
      </c>
      <c r="T36" s="17">
        <f>Table22[[#This Row],[Environment finance coefficient (0, 0.5, 1)]]*Table22[[#This Row],[Private capital mobilized by financial instrument(s) (according to Annex 3G)]]</f>
        <v>0</v>
      </c>
      <c r="U36" s="17" t="str">
        <f t="shared" si="7"/>
        <v>Not relevant</v>
      </c>
      <c r="V36" s="17">
        <f t="shared" si="8"/>
        <v>0</v>
      </c>
      <c r="W36" s="17">
        <f t="shared" si="9"/>
        <v>0</v>
      </c>
      <c r="X36" s="66">
        <f>Table22[[#This Row],[Climate finance coefficient (0, 0.5, 1)]]*Table22[[#This Row],[Private capital mobilized by financial instrument(s) (according to Annex 3G)]]</f>
        <v>0</v>
      </c>
      <c r="Y36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Z36" s="33">
        <f>Table22[[#This Row],[Green SPA coefficient]]*Table22[[#This Row],[C. SPA Financial commitment (DKK)]]</f>
        <v>0</v>
      </c>
      <c r="AA36" s="6"/>
    </row>
    <row r="37" spans="2:27" ht="14.5" x14ac:dyDescent="0.35">
      <c r="B37" s="31"/>
      <c r="C37" s="31"/>
      <c r="D37" s="22"/>
      <c r="E37" s="62"/>
      <c r="F37" s="23"/>
      <c r="G37" s="24"/>
      <c r="H37" s="24"/>
      <c r="I37" s="24"/>
      <c r="J37" s="25"/>
      <c r="K37" s="25"/>
      <c r="L37" s="17">
        <f t="shared" si="2"/>
        <v>0</v>
      </c>
      <c r="M37" s="17">
        <f t="shared" si="1"/>
        <v>0</v>
      </c>
      <c r="N37" s="17">
        <f>Table22[[#This Row],[Biodiversity finance coefficient (0, 0.5, 1)]]*Table22[[#This Row],[Private capital mobilized by financial instrument(s) (according to Annex 3G)]]</f>
        <v>0</v>
      </c>
      <c r="O37" s="17">
        <f t="shared" si="3"/>
        <v>0</v>
      </c>
      <c r="P37" s="17">
        <f t="shared" si="4"/>
        <v>0</v>
      </c>
      <c r="Q37" s="17">
        <f>Table22[[#This Row],[Desertification finance coefficient (0, 0.5, 1)]]*Table22[[#This Row],[C. SPA Financial commitment (DKK)]]</f>
        <v>0</v>
      </c>
      <c r="R37" s="17">
        <f t="shared" si="5"/>
        <v>0</v>
      </c>
      <c r="S37" s="17">
        <f t="shared" si="6"/>
        <v>0</v>
      </c>
      <c r="T37" s="17">
        <f>Table22[[#This Row],[Environment finance coefficient (0, 0.5, 1)]]*Table22[[#This Row],[Private capital mobilized by financial instrument(s) (according to Annex 3G)]]</f>
        <v>0</v>
      </c>
      <c r="U37" s="17" t="str">
        <f t="shared" si="7"/>
        <v>Not relevant</v>
      </c>
      <c r="V37" s="17">
        <f t="shared" si="8"/>
        <v>0</v>
      </c>
      <c r="W37" s="17">
        <f t="shared" si="9"/>
        <v>0</v>
      </c>
      <c r="X37" s="66">
        <f>Table22[[#This Row],[Climate finance coefficient (0, 0.5, 1)]]*Table22[[#This Row],[Private capital mobilized by financial instrument(s) (according to Annex 3G)]]</f>
        <v>0</v>
      </c>
      <c r="Y37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Z37" s="33">
        <f>Table22[[#This Row],[Green SPA coefficient]]*Table22[[#This Row],[C. SPA Financial commitment (DKK)]]</f>
        <v>0</v>
      </c>
      <c r="AA37" s="6"/>
    </row>
    <row r="38" spans="2:27" ht="14.5" x14ac:dyDescent="0.35">
      <c r="B38" s="31"/>
      <c r="C38" s="31"/>
      <c r="D38" s="22"/>
      <c r="E38" s="62"/>
      <c r="F38" s="23"/>
      <c r="G38" s="24"/>
      <c r="H38" s="24"/>
      <c r="I38" s="24"/>
      <c r="J38" s="25"/>
      <c r="K38" s="25"/>
      <c r="L38" s="17">
        <f t="shared" si="2"/>
        <v>0</v>
      </c>
      <c r="M38" s="17">
        <f t="shared" si="1"/>
        <v>0</v>
      </c>
      <c r="N38" s="17">
        <f>Table22[[#This Row],[Biodiversity finance coefficient (0, 0.5, 1)]]*Table22[[#This Row],[Private capital mobilized by financial instrument(s) (according to Annex 3G)]]</f>
        <v>0</v>
      </c>
      <c r="O38" s="17">
        <f t="shared" si="3"/>
        <v>0</v>
      </c>
      <c r="P38" s="17">
        <f t="shared" si="4"/>
        <v>0</v>
      </c>
      <c r="Q38" s="17">
        <f>Table22[[#This Row],[Desertification finance coefficient (0, 0.5, 1)]]*Table22[[#This Row],[C. SPA Financial commitment (DKK)]]</f>
        <v>0</v>
      </c>
      <c r="R38" s="17">
        <f t="shared" si="5"/>
        <v>0</v>
      </c>
      <c r="S38" s="17">
        <f t="shared" si="6"/>
        <v>0</v>
      </c>
      <c r="T38" s="17">
        <f>Table22[[#This Row],[Environment finance coefficient (0, 0.5, 1)]]*Table22[[#This Row],[Private capital mobilized by financial instrument(s) (according to Annex 3G)]]</f>
        <v>0</v>
      </c>
      <c r="U38" s="17" t="str">
        <f t="shared" si="7"/>
        <v>Not relevant</v>
      </c>
      <c r="V38" s="17">
        <f t="shared" si="8"/>
        <v>0</v>
      </c>
      <c r="W38" s="17">
        <f t="shared" si="9"/>
        <v>0</v>
      </c>
      <c r="X38" s="66">
        <f>Table22[[#This Row],[Climate finance coefficient (0, 0.5, 1)]]*Table22[[#This Row],[Private capital mobilized by financial instrument(s) (according to Annex 3G)]]</f>
        <v>0</v>
      </c>
      <c r="Y38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Z38" s="33">
        <f>Table22[[#This Row],[Green SPA coefficient]]*Table22[[#This Row],[C. SPA Financial commitment (DKK)]]</f>
        <v>0</v>
      </c>
      <c r="AA38" s="6"/>
    </row>
    <row r="39" spans="2:27" ht="14.5" x14ac:dyDescent="0.35">
      <c r="B39" s="31"/>
      <c r="C39" s="31"/>
      <c r="D39" s="22"/>
      <c r="E39" s="62"/>
      <c r="F39" s="23"/>
      <c r="G39" s="24"/>
      <c r="H39" s="24"/>
      <c r="I39" s="24"/>
      <c r="J39" s="25"/>
      <c r="K39" s="25"/>
      <c r="L39" s="17">
        <f t="shared" si="2"/>
        <v>0</v>
      </c>
      <c r="M39" s="17">
        <f t="shared" si="1"/>
        <v>0</v>
      </c>
      <c r="N39" s="17">
        <f>Table22[[#This Row],[Biodiversity finance coefficient (0, 0.5, 1)]]*Table22[[#This Row],[Private capital mobilized by financial instrument(s) (according to Annex 3G)]]</f>
        <v>0</v>
      </c>
      <c r="O39" s="17">
        <f t="shared" si="3"/>
        <v>0</v>
      </c>
      <c r="P39" s="17">
        <f t="shared" si="4"/>
        <v>0</v>
      </c>
      <c r="Q39" s="17">
        <f>Table22[[#This Row],[Desertification finance coefficient (0, 0.5, 1)]]*Table22[[#This Row],[C. SPA Financial commitment (DKK)]]</f>
        <v>0</v>
      </c>
      <c r="R39" s="17">
        <f t="shared" si="5"/>
        <v>0</v>
      </c>
      <c r="S39" s="17">
        <f t="shared" si="6"/>
        <v>0</v>
      </c>
      <c r="T39" s="17">
        <f>Table22[[#This Row],[Environment finance coefficient (0, 0.5, 1)]]*Table22[[#This Row],[Private capital mobilized by financial instrument(s) (according to Annex 3G)]]</f>
        <v>0</v>
      </c>
      <c r="U39" s="17" t="str">
        <f t="shared" si="7"/>
        <v>Not relevant</v>
      </c>
      <c r="V39" s="17">
        <f t="shared" si="8"/>
        <v>0</v>
      </c>
      <c r="W39" s="17">
        <f t="shared" si="9"/>
        <v>0</v>
      </c>
      <c r="X39" s="66">
        <f>Table22[[#This Row],[Climate finance coefficient (0, 0.5, 1)]]*Table22[[#This Row],[Private capital mobilized by financial instrument(s) (according to Annex 3G)]]</f>
        <v>0</v>
      </c>
      <c r="Y39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Z39" s="33">
        <f>Table22[[#This Row],[Green SPA coefficient]]*Table22[[#This Row],[C. SPA Financial commitment (DKK)]]</f>
        <v>0</v>
      </c>
      <c r="AA39" s="6"/>
    </row>
    <row r="40" spans="2:27" ht="14.5" x14ac:dyDescent="0.35">
      <c r="B40" s="9"/>
      <c r="C40" s="9"/>
      <c r="D40" s="10"/>
      <c r="E40" s="10"/>
      <c r="F40" s="11"/>
      <c r="G40" s="11"/>
      <c r="H40" s="11"/>
      <c r="I40" s="11"/>
      <c r="J40" s="12"/>
      <c r="K40" s="12"/>
      <c r="Y40" s="6"/>
      <c r="Z40" s="6"/>
      <c r="AA40" s="9"/>
    </row>
    <row r="41" spans="2:27" ht="14.5" x14ac:dyDescent="0.35">
      <c r="F41" s="8"/>
      <c r="G41" s="8"/>
      <c r="H41" s="8"/>
      <c r="I41" s="8"/>
    </row>
    <row r="42" spans="2:27" ht="14.5" x14ac:dyDescent="0.35">
      <c r="F42" s="8"/>
      <c r="G42" s="8"/>
      <c r="H42" s="8"/>
      <c r="I42" s="8"/>
    </row>
    <row r="43" spans="2:27" ht="14.5" x14ac:dyDescent="0.35">
      <c r="K43" s="12"/>
      <c r="W43" s="3"/>
      <c r="X43" s="3"/>
    </row>
    <row r="44" spans="2:27" ht="14.5" x14ac:dyDescent="0.35">
      <c r="K44" s="12"/>
      <c r="W44" s="3"/>
      <c r="X44" s="3"/>
    </row>
    <row r="45" spans="2:27" ht="14.5" x14ac:dyDescent="0.35">
      <c r="K45" s="12"/>
      <c r="W45" s="3"/>
      <c r="X45" s="3"/>
    </row>
    <row r="46" spans="2:27" ht="14.5" x14ac:dyDescent="0.35">
      <c r="K46" s="12"/>
      <c r="W46" s="3"/>
      <c r="X46" s="3"/>
    </row>
    <row r="47" spans="2:27" ht="14.5" x14ac:dyDescent="0.35">
      <c r="K47" s="12"/>
      <c r="W47" s="3"/>
      <c r="X47" s="3"/>
    </row>
    <row r="48" spans="2:27" ht="14.5" x14ac:dyDescent="0.35">
      <c r="K48" s="12"/>
      <c r="W48" s="3"/>
      <c r="X48" s="3"/>
    </row>
    <row r="49" spans="2:24" ht="14.5" x14ac:dyDescent="0.35">
      <c r="K49" s="12"/>
      <c r="W49" s="3"/>
      <c r="X49" s="3"/>
    </row>
    <row r="50" spans="2:24" ht="14.5" x14ac:dyDescent="0.35"/>
    <row r="51" spans="2:24" ht="14.5" x14ac:dyDescent="0.35"/>
    <row r="52" spans="2:24" ht="14.5" x14ac:dyDescent="0.35"/>
    <row r="53" spans="2:24" ht="14.5" x14ac:dyDescent="0.35"/>
    <row r="54" spans="2:24" ht="14.5" x14ac:dyDescent="0.35"/>
    <row r="55" spans="2:24" ht="17" x14ac:dyDescent="0.4">
      <c r="B55" s="15"/>
      <c r="C55" s="15"/>
    </row>
    <row r="56" spans="2:24" ht="17" x14ac:dyDescent="0.4">
      <c r="B56" s="15"/>
      <c r="C56" s="15"/>
    </row>
    <row r="57" spans="2:24" ht="14.5" x14ac:dyDescent="0.35">
      <c r="B57" s="4"/>
      <c r="C57" s="4"/>
    </row>
    <row r="58" spans="2:24" ht="14.5" x14ac:dyDescent="0.35">
      <c r="B58" s="4"/>
      <c r="C58" s="4"/>
    </row>
    <row r="59" spans="2:24" ht="14.5" x14ac:dyDescent="0.35">
      <c r="B59" s="2"/>
      <c r="C59" s="2"/>
    </row>
    <row r="60" spans="2:24" ht="14.5" x14ac:dyDescent="0.35"/>
    <row r="61" spans="2:24" ht="14.5" x14ac:dyDescent="0.35"/>
    <row r="62" spans="2:24" ht="14.5" x14ac:dyDescent="0.35"/>
    <row r="63" spans="2:24" ht="14.5" x14ac:dyDescent="0.35"/>
    <row r="64" spans="2:24" ht="14.5" x14ac:dyDescent="0.35"/>
    <row r="65" ht="14.5" x14ac:dyDescent="0.35"/>
    <row r="66" ht="14.5" x14ac:dyDescent="0.35"/>
    <row r="67" ht="14.5" x14ac:dyDescent="0.35"/>
    <row r="68" ht="14.5" x14ac:dyDescent="0.35"/>
    <row r="69" ht="14.5" x14ac:dyDescent="0.35"/>
    <row r="70" ht="14.5" x14ac:dyDescent="0.35"/>
    <row r="71" ht="14.5" x14ac:dyDescent="0.35"/>
    <row r="72" ht="14.5" x14ac:dyDescent="0.35"/>
    <row r="73" ht="14.5" x14ac:dyDescent="0.35"/>
    <row r="74" ht="14.5" x14ac:dyDescent="0.35"/>
    <row r="75" ht="14.5" x14ac:dyDescent="0.35"/>
    <row r="76" ht="14.5" x14ac:dyDescent="0.35"/>
    <row r="77" ht="14.5" x14ac:dyDescent="0.35"/>
    <row r="78" ht="14.5" x14ac:dyDescent="0.35"/>
    <row r="79" ht="14.5" x14ac:dyDescent="0.35"/>
    <row r="80" ht="14.5" x14ac:dyDescent="0.35"/>
    <row r="81" ht="14.5" x14ac:dyDescent="0.35"/>
    <row r="82" ht="14.5" x14ac:dyDescent="0.35"/>
    <row r="83" ht="14.5" x14ac:dyDescent="0.35"/>
    <row r="84" ht="14.5" x14ac:dyDescent="0.35"/>
    <row r="85" ht="14.5" x14ac:dyDescent="0.35"/>
    <row r="86" ht="14.5" x14ac:dyDescent="0.35"/>
    <row r="87" ht="14.5" x14ac:dyDescent="0.35"/>
    <row r="88" ht="14.5" x14ac:dyDescent="0.35"/>
    <row r="89" ht="14.5" x14ac:dyDescent="0.35"/>
    <row r="90" ht="14.5" x14ac:dyDescent="0.35"/>
    <row r="91" ht="14.5" x14ac:dyDescent="0.35"/>
    <row r="92" ht="14.5" x14ac:dyDescent="0.35"/>
    <row r="93" ht="14.5" x14ac:dyDescent="0.35"/>
    <row r="94" ht="14.5" x14ac:dyDescent="0.35"/>
    <row r="95" ht="14.5" x14ac:dyDescent="0.35"/>
    <row r="96" ht="14.5" x14ac:dyDescent="0.35"/>
    <row r="97" ht="14.5" x14ac:dyDescent="0.35"/>
    <row r="98" ht="14.5" x14ac:dyDescent="0.35"/>
    <row r="99" ht="14.5" x14ac:dyDescent="0.35"/>
    <row r="100" ht="14.5" x14ac:dyDescent="0.35"/>
    <row r="101" ht="14.5" x14ac:dyDescent="0.35"/>
    <row r="102" ht="14.5" x14ac:dyDescent="0.35"/>
    <row r="103" ht="14.5" x14ac:dyDescent="0.35"/>
    <row r="104" ht="14.5" x14ac:dyDescent="0.35"/>
    <row r="105" ht="14.5" x14ac:dyDescent="0.35"/>
    <row r="106" ht="14.5" x14ac:dyDescent="0.35"/>
    <row r="107" ht="14.5" x14ac:dyDescent="0.35"/>
    <row r="108" ht="14.5" x14ac:dyDescent="0.35"/>
    <row r="109" ht="14.5" x14ac:dyDescent="0.35"/>
    <row r="110" ht="14.5" x14ac:dyDescent="0.35"/>
    <row r="111" ht="14.5" x14ac:dyDescent="0.35"/>
    <row r="112" ht="14.5" x14ac:dyDescent="0.35"/>
    <row r="113" ht="14.5" x14ac:dyDescent="0.35"/>
    <row r="114" ht="14.5" x14ac:dyDescent="0.35"/>
    <row r="115" ht="14.5" x14ac:dyDescent="0.35"/>
    <row r="116" ht="14.5" x14ac:dyDescent="0.35"/>
    <row r="117" ht="14.5" x14ac:dyDescent="0.35"/>
    <row r="118" ht="14.5" x14ac:dyDescent="0.35"/>
    <row r="119" ht="14.5" x14ac:dyDescent="0.35"/>
    <row r="120" ht="14.5" x14ac:dyDescent="0.35"/>
    <row r="121" ht="14.5" x14ac:dyDescent="0.35"/>
    <row r="122" ht="14.5" x14ac:dyDescent="0.35"/>
    <row r="123" ht="14.5" x14ac:dyDescent="0.35"/>
    <row r="124" ht="14.5" x14ac:dyDescent="0.35"/>
    <row r="125" ht="14.5" x14ac:dyDescent="0.35"/>
    <row r="126" ht="14.5" x14ac:dyDescent="0.35"/>
    <row r="127" ht="14.5" x14ac:dyDescent="0.35"/>
    <row r="128" ht="14.5" x14ac:dyDescent="0.35"/>
    <row r="129" ht="14.5" x14ac:dyDescent="0.35"/>
    <row r="130" ht="14.5" x14ac:dyDescent="0.35"/>
    <row r="131" ht="14.5" x14ac:dyDescent="0.35"/>
    <row r="132" ht="14.5" x14ac:dyDescent="0.35"/>
    <row r="133" ht="14.5" x14ac:dyDescent="0.35"/>
    <row r="134" ht="14.5" x14ac:dyDescent="0.35"/>
    <row r="135" ht="14.5" x14ac:dyDescent="0.35"/>
    <row r="136" ht="14.5" x14ac:dyDescent="0.35"/>
    <row r="137" ht="14.5" x14ac:dyDescent="0.35"/>
    <row r="138" ht="14.5" x14ac:dyDescent="0.35"/>
    <row r="139" ht="14.5" x14ac:dyDescent="0.35"/>
    <row r="140" ht="14.5" x14ac:dyDescent="0.35"/>
    <row r="141" ht="14.5" x14ac:dyDescent="0.35"/>
    <row r="142" ht="14.5" x14ac:dyDescent="0.35"/>
    <row r="143" ht="14.5" x14ac:dyDescent="0.35"/>
    <row r="144" ht="14.5" x14ac:dyDescent="0.35"/>
    <row r="145" ht="14.5" x14ac:dyDescent="0.35"/>
    <row r="146" ht="14.5" x14ac:dyDescent="0.35"/>
    <row r="147" ht="14.5" x14ac:dyDescent="0.35"/>
    <row r="148" ht="14.5" x14ac:dyDescent="0.35"/>
    <row r="149" ht="14.5" x14ac:dyDescent="0.35"/>
    <row r="150" ht="14.5" x14ac:dyDescent="0.35"/>
    <row r="151" ht="14.5" x14ac:dyDescent="0.35"/>
    <row r="152" ht="14.5" x14ac:dyDescent="0.35"/>
    <row r="153" ht="14.5" x14ac:dyDescent="0.35"/>
    <row r="154" ht="14.5" x14ac:dyDescent="0.35"/>
    <row r="155" ht="14.5" x14ac:dyDescent="0.35"/>
    <row r="156" ht="14.5" x14ac:dyDescent="0.35"/>
    <row r="157" ht="14.5" x14ac:dyDescent="0.35"/>
    <row r="158" ht="14.5" x14ac:dyDescent="0.35"/>
    <row r="159" ht="14.5" x14ac:dyDescent="0.35"/>
    <row r="160" ht="14.5" x14ac:dyDescent="0.35"/>
    <row r="161" ht="14.5" x14ac:dyDescent="0.35"/>
    <row r="162" ht="14.5" x14ac:dyDescent="0.35"/>
    <row r="163" ht="14.5" x14ac:dyDescent="0.35"/>
    <row r="164" ht="14.5" x14ac:dyDescent="0.35"/>
    <row r="165" ht="14.5" x14ac:dyDescent="0.35"/>
    <row r="166" ht="14.5" x14ac:dyDescent="0.35"/>
    <row r="167" ht="14.5" x14ac:dyDescent="0.35"/>
    <row r="168" ht="14.5" x14ac:dyDescent="0.35"/>
    <row r="169" ht="14.5" x14ac:dyDescent="0.35"/>
    <row r="170" ht="14.5" x14ac:dyDescent="0.35"/>
    <row r="171" ht="14.5" x14ac:dyDescent="0.35"/>
    <row r="172" ht="14.5" x14ac:dyDescent="0.35"/>
    <row r="173" ht="14.5" x14ac:dyDescent="0.35"/>
    <row r="174" ht="14.5" x14ac:dyDescent="0.35"/>
    <row r="175" ht="14.5" x14ac:dyDescent="0.35"/>
    <row r="176" ht="14.5" x14ac:dyDescent="0.35"/>
    <row r="177" ht="14.5" x14ac:dyDescent="0.35"/>
    <row r="178" ht="14.5" x14ac:dyDescent="0.35"/>
    <row r="179" ht="14.5" x14ac:dyDescent="0.35"/>
    <row r="180" ht="14.5" x14ac:dyDescent="0.35"/>
    <row r="181" ht="14.5" x14ac:dyDescent="0.35"/>
    <row r="182" ht="14.5" x14ac:dyDescent="0.35"/>
    <row r="183" ht="14.5" x14ac:dyDescent="0.35"/>
    <row r="184" ht="14.5" x14ac:dyDescent="0.35"/>
    <row r="185" ht="14.5" x14ac:dyDescent="0.35"/>
    <row r="186" ht="14.5" x14ac:dyDescent="0.35"/>
    <row r="187" ht="14.5" x14ac:dyDescent="0.35"/>
    <row r="188" ht="14.5" x14ac:dyDescent="0.35"/>
    <row r="189" ht="14.5" x14ac:dyDescent="0.35"/>
    <row r="190" ht="14.5" x14ac:dyDescent="0.35"/>
    <row r="191" ht="14.5" x14ac:dyDescent="0.35"/>
    <row r="192" ht="14.5" x14ac:dyDescent="0.35"/>
    <row r="193" ht="14.5" x14ac:dyDescent="0.35"/>
    <row r="194" ht="14.5" x14ac:dyDescent="0.35"/>
    <row r="195" ht="14.5" x14ac:dyDescent="0.35"/>
    <row r="196" ht="14.5" x14ac:dyDescent="0.35"/>
    <row r="197" ht="14.5" x14ac:dyDescent="0.35"/>
    <row r="198" ht="14.5" x14ac:dyDescent="0.35"/>
    <row r="199" ht="14.5" x14ac:dyDescent="0.35"/>
    <row r="200" ht="14.5" x14ac:dyDescent="0.35"/>
    <row r="201" ht="14.5" x14ac:dyDescent="0.35"/>
    <row r="202" ht="14.5" x14ac:dyDescent="0.35"/>
    <row r="203" ht="14.5" x14ac:dyDescent="0.35"/>
    <row r="204" ht="14.5" x14ac:dyDescent="0.35"/>
    <row r="205" ht="14.5" x14ac:dyDescent="0.35"/>
    <row r="206" ht="14.5" x14ac:dyDescent="0.35"/>
    <row r="207" ht="14.5" x14ac:dyDescent="0.35"/>
    <row r="208" ht="14.5" x14ac:dyDescent="0.35"/>
    <row r="209" ht="14.5" x14ac:dyDescent="0.35"/>
    <row r="210" ht="14.5" x14ac:dyDescent="0.35"/>
    <row r="211" ht="14.5" x14ac:dyDescent="0.35"/>
    <row r="212" ht="14.5" x14ac:dyDescent="0.35"/>
    <row r="213" ht="14.5" x14ac:dyDescent="0.35"/>
    <row r="214" ht="14.5" x14ac:dyDescent="0.35"/>
    <row r="215" ht="14.5" x14ac:dyDescent="0.35"/>
    <row r="216" ht="14.5" x14ac:dyDescent="0.35"/>
    <row r="217" ht="14.5" x14ac:dyDescent="0.35"/>
    <row r="218" ht="14.5" x14ac:dyDescent="0.35"/>
    <row r="219" ht="14.5" x14ac:dyDescent="0.35"/>
    <row r="220" ht="14.5" x14ac:dyDescent="0.35"/>
    <row r="221" ht="14.5" x14ac:dyDescent="0.35"/>
    <row r="222" ht="14.5" x14ac:dyDescent="0.35"/>
    <row r="223" ht="14.5" x14ac:dyDescent="0.35"/>
    <row r="224" ht="14.5" x14ac:dyDescent="0.35"/>
    <row r="225" ht="14.5" x14ac:dyDescent="0.35"/>
    <row r="226" ht="14.5" x14ac:dyDescent="0.35"/>
    <row r="227" ht="14.5" x14ac:dyDescent="0.35"/>
    <row r="228" ht="14.5" x14ac:dyDescent="0.35"/>
    <row r="229" ht="14.5" x14ac:dyDescent="0.35"/>
    <row r="230" ht="14.5" x14ac:dyDescent="0.35"/>
    <row r="231" ht="14.5" x14ac:dyDescent="0.35"/>
    <row r="232" ht="14.5" x14ac:dyDescent="0.35"/>
    <row r="233" ht="14.5" x14ac:dyDescent="0.35"/>
    <row r="234" ht="14.5" x14ac:dyDescent="0.35"/>
    <row r="235" ht="14.5" x14ac:dyDescent="0.35"/>
    <row r="236" ht="14.5" x14ac:dyDescent="0.35"/>
    <row r="237" ht="14.5" x14ac:dyDescent="0.35"/>
    <row r="238" ht="14.5" x14ac:dyDescent="0.35"/>
    <row r="239" ht="14.5" x14ac:dyDescent="0.35"/>
    <row r="240" ht="14.5" x14ac:dyDescent="0.35"/>
    <row r="241" ht="14.5" x14ac:dyDescent="0.35"/>
    <row r="242" ht="14.5" x14ac:dyDescent="0.35"/>
    <row r="243" ht="14.5" x14ac:dyDescent="0.35"/>
    <row r="244" ht="14.5" x14ac:dyDescent="0.35"/>
    <row r="245" ht="14.5" x14ac:dyDescent="0.35"/>
    <row r="246" ht="14.5" x14ac:dyDescent="0.35"/>
    <row r="247" ht="14.5" x14ac:dyDescent="0.35"/>
    <row r="248" ht="14.5" x14ac:dyDescent="0.35"/>
    <row r="249" ht="14.5" x14ac:dyDescent="0.35"/>
    <row r="250" ht="14.5" x14ac:dyDescent="0.35"/>
    <row r="251" ht="14.5" x14ac:dyDescent="0.35"/>
    <row r="252" ht="14.5" x14ac:dyDescent="0.35"/>
    <row r="253" ht="14.5" x14ac:dyDescent="0.35"/>
    <row r="254" ht="14.5" x14ac:dyDescent="0.35"/>
    <row r="255" ht="14.5" x14ac:dyDescent="0.35"/>
    <row r="256" ht="14.5" x14ac:dyDescent="0.35"/>
    <row r="257" ht="14.5" x14ac:dyDescent="0.35"/>
    <row r="258" ht="14.5" x14ac:dyDescent="0.35"/>
    <row r="259" ht="14.5" x14ac:dyDescent="0.35"/>
    <row r="260" ht="14.5" x14ac:dyDescent="0.35"/>
    <row r="261" ht="14.5" x14ac:dyDescent="0.35"/>
    <row r="262" ht="14.5" x14ac:dyDescent="0.35"/>
    <row r="263" ht="14.5" x14ac:dyDescent="0.35"/>
    <row r="264" ht="14.5" x14ac:dyDescent="0.35"/>
    <row r="265" ht="14.5" x14ac:dyDescent="0.35"/>
    <row r="266" ht="14.5" x14ac:dyDescent="0.35"/>
    <row r="267" ht="14.5" x14ac:dyDescent="0.35"/>
    <row r="268" ht="14.5" x14ac:dyDescent="0.35"/>
    <row r="269" ht="14.5" x14ac:dyDescent="0.35"/>
    <row r="270" ht="14.5" x14ac:dyDescent="0.35"/>
    <row r="271" ht="14.5" x14ac:dyDescent="0.35"/>
    <row r="272" ht="14.5" x14ac:dyDescent="0.35"/>
    <row r="273" ht="14.5" x14ac:dyDescent="0.35"/>
    <row r="274" ht="14.5" x14ac:dyDescent="0.35"/>
    <row r="275" ht="14.5" x14ac:dyDescent="0.35"/>
    <row r="276" ht="14.5" x14ac:dyDescent="0.35"/>
    <row r="277" ht="14.5" x14ac:dyDescent="0.35"/>
    <row r="278" ht="14.5" x14ac:dyDescent="0.35"/>
    <row r="279" ht="14.5" x14ac:dyDescent="0.35"/>
    <row r="280" ht="14.5" x14ac:dyDescent="0.35"/>
    <row r="281" ht="14.5" x14ac:dyDescent="0.35"/>
    <row r="282" ht="14.5" x14ac:dyDescent="0.35"/>
    <row r="283" ht="14.5" x14ac:dyDescent="0.35"/>
    <row r="284" ht="14.5" x14ac:dyDescent="0.35"/>
    <row r="285" ht="14.5" x14ac:dyDescent="0.35"/>
    <row r="286" ht="14.5" x14ac:dyDescent="0.35"/>
    <row r="287" ht="14.5" x14ac:dyDescent="0.35"/>
    <row r="288" ht="14.5" x14ac:dyDescent="0.35"/>
    <row r="289" ht="14.5" x14ac:dyDescent="0.35"/>
    <row r="290" ht="14.5" x14ac:dyDescent="0.35"/>
    <row r="291" ht="14.5" x14ac:dyDescent="0.35"/>
    <row r="292" ht="14.5" x14ac:dyDescent="0.35"/>
    <row r="293" ht="14.5" x14ac:dyDescent="0.35"/>
    <row r="294" ht="14.5" x14ac:dyDescent="0.35"/>
    <row r="295" ht="14.5" x14ac:dyDescent="0.35"/>
    <row r="296" ht="14.5" x14ac:dyDescent="0.35"/>
    <row r="297" ht="14.5" x14ac:dyDescent="0.35"/>
    <row r="298" ht="14.5" x14ac:dyDescent="0.35"/>
    <row r="299" ht="14.5" x14ac:dyDescent="0.35"/>
    <row r="300" ht="14.5" x14ac:dyDescent="0.35"/>
    <row r="301" ht="14.5" x14ac:dyDescent="0.35"/>
    <row r="302" ht="14.5" x14ac:dyDescent="0.35"/>
    <row r="303" ht="14.5" x14ac:dyDescent="0.35"/>
    <row r="304" ht="14.5" x14ac:dyDescent="0.35"/>
    <row r="305" ht="14.5" x14ac:dyDescent="0.35"/>
    <row r="306" ht="14.5" x14ac:dyDescent="0.35"/>
    <row r="307" ht="14.5" x14ac:dyDescent="0.35"/>
    <row r="308" ht="14.5" x14ac:dyDescent="0.35"/>
    <row r="309" ht="14.5" x14ac:dyDescent="0.35"/>
    <row r="310" ht="14.5" x14ac:dyDescent="0.35"/>
    <row r="311" ht="14.5" x14ac:dyDescent="0.35"/>
    <row r="312" ht="14.5" x14ac:dyDescent="0.35"/>
    <row r="313" ht="14.5" x14ac:dyDescent="0.35"/>
    <row r="314" ht="14.5" x14ac:dyDescent="0.35"/>
    <row r="315" ht="14.5" x14ac:dyDescent="0.35"/>
    <row r="316" ht="14.5" x14ac:dyDescent="0.35"/>
    <row r="317" ht="14.5" x14ac:dyDescent="0.35"/>
    <row r="318" ht="14.5" x14ac:dyDescent="0.35"/>
    <row r="319" ht="14.5" x14ac:dyDescent="0.35"/>
    <row r="320" ht="14.5" x14ac:dyDescent="0.35"/>
    <row r="321" ht="14.5" x14ac:dyDescent="0.35"/>
    <row r="322" ht="14.5" x14ac:dyDescent="0.35"/>
    <row r="323" ht="14.5" x14ac:dyDescent="0.35"/>
    <row r="324" ht="14.5" x14ac:dyDescent="0.35"/>
    <row r="325" ht="14.5" x14ac:dyDescent="0.35"/>
    <row r="326" ht="14.5" x14ac:dyDescent="0.35"/>
    <row r="327" ht="14.5" x14ac:dyDescent="0.35"/>
    <row r="328" ht="14.5" x14ac:dyDescent="0.35"/>
    <row r="329" ht="14.5" x14ac:dyDescent="0.35"/>
    <row r="330" ht="14.5" x14ac:dyDescent="0.35"/>
    <row r="331" ht="14.5" x14ac:dyDescent="0.35"/>
    <row r="332" ht="14.5" x14ac:dyDescent="0.35"/>
    <row r="333" ht="14.5" x14ac:dyDescent="0.35"/>
    <row r="334" ht="14.5" x14ac:dyDescent="0.35"/>
    <row r="335" ht="14.5" x14ac:dyDescent="0.35"/>
    <row r="336" ht="14.5" x14ac:dyDescent="0.35"/>
    <row r="337" ht="14.5" x14ac:dyDescent="0.35"/>
    <row r="338" ht="14.5" x14ac:dyDescent="0.35"/>
    <row r="339" ht="14.5" x14ac:dyDescent="0.35"/>
    <row r="340" ht="14.5" x14ac:dyDescent="0.35"/>
    <row r="341" ht="14.5" x14ac:dyDescent="0.35"/>
    <row r="342" ht="14.5" x14ac:dyDescent="0.35"/>
    <row r="343" ht="14.5" x14ac:dyDescent="0.35"/>
    <row r="344" ht="14.5" x14ac:dyDescent="0.35"/>
    <row r="345" ht="14.5" x14ac:dyDescent="0.35"/>
    <row r="346" ht="14.5" x14ac:dyDescent="0.35"/>
    <row r="347" ht="14.5" x14ac:dyDescent="0.35"/>
    <row r="348" ht="14.5" x14ac:dyDescent="0.35"/>
    <row r="349" ht="14.5" x14ac:dyDescent="0.35"/>
    <row r="350" ht="14.5" x14ac:dyDescent="0.35"/>
    <row r="351" ht="14.5" x14ac:dyDescent="0.35"/>
    <row r="352" ht="14.5" x14ac:dyDescent="0.35"/>
    <row r="353" ht="14.5" x14ac:dyDescent="0.35"/>
    <row r="354" ht="14.5" x14ac:dyDescent="0.35"/>
    <row r="355" ht="14.5" x14ac:dyDescent="0.35"/>
    <row r="356" ht="14.5" x14ac:dyDescent="0.35"/>
    <row r="357" ht="14.5" x14ac:dyDescent="0.35"/>
    <row r="358" ht="14.5" x14ac:dyDescent="0.35"/>
    <row r="359" ht="14.5" x14ac:dyDescent="0.35"/>
    <row r="360" ht="14.5" x14ac:dyDescent="0.35"/>
    <row r="361" ht="14.5" x14ac:dyDescent="0.35"/>
    <row r="362" ht="14.5" x14ac:dyDescent="0.35"/>
    <row r="363" ht="14.5" x14ac:dyDescent="0.35"/>
    <row r="364" ht="14.5" x14ac:dyDescent="0.35"/>
    <row r="365" ht="14.5" x14ac:dyDescent="0.35"/>
    <row r="366" ht="14.5" x14ac:dyDescent="0.35"/>
    <row r="367" ht="14.5" x14ac:dyDescent="0.35"/>
    <row r="368" ht="14.5" x14ac:dyDescent="0.35"/>
    <row r="369" ht="14.5" x14ac:dyDescent="0.35"/>
    <row r="370" ht="14.5" x14ac:dyDescent="0.35"/>
    <row r="371" ht="14.5" x14ac:dyDescent="0.35"/>
    <row r="372" ht="14.5" x14ac:dyDescent="0.35"/>
    <row r="373" ht="14.5" x14ac:dyDescent="0.35"/>
    <row r="374" ht="14.5" x14ac:dyDescent="0.35"/>
    <row r="375" ht="14.5" x14ac:dyDescent="0.35"/>
    <row r="376" ht="14.5" x14ac:dyDescent="0.35"/>
    <row r="377" ht="14.5" x14ac:dyDescent="0.35"/>
    <row r="378" ht="14.5" x14ac:dyDescent="0.35"/>
    <row r="379" ht="14.5" x14ac:dyDescent="0.35"/>
    <row r="380" ht="14.5" x14ac:dyDescent="0.35"/>
    <row r="381" ht="14.5" x14ac:dyDescent="0.35"/>
    <row r="382" ht="14.5" x14ac:dyDescent="0.35"/>
    <row r="383" ht="14.5" x14ac:dyDescent="0.35"/>
    <row r="384" ht="14.5" x14ac:dyDescent="0.35"/>
    <row r="385" ht="14.5" x14ac:dyDescent="0.35"/>
    <row r="386" ht="14.5" x14ac:dyDescent="0.35"/>
    <row r="387" ht="14.5" x14ac:dyDescent="0.35"/>
    <row r="388" ht="14.5" x14ac:dyDescent="0.35"/>
    <row r="389" ht="14.5" x14ac:dyDescent="0.35"/>
    <row r="390" ht="14.5" x14ac:dyDescent="0.35"/>
    <row r="391" ht="14.5" x14ac:dyDescent="0.35"/>
    <row r="392" ht="14.5" x14ac:dyDescent="0.35"/>
    <row r="393" ht="14.5" x14ac:dyDescent="0.35"/>
    <row r="394" ht="14.5" x14ac:dyDescent="0.35"/>
    <row r="395" ht="14.5" x14ac:dyDescent="0.35"/>
    <row r="396" ht="14.5" x14ac:dyDescent="0.35"/>
    <row r="397" ht="14.5" x14ac:dyDescent="0.35"/>
    <row r="398" ht="14.5" x14ac:dyDescent="0.35"/>
    <row r="399" ht="14.5" x14ac:dyDescent="0.35"/>
    <row r="400" ht="14.5" x14ac:dyDescent="0.35"/>
    <row r="401" ht="14.5" x14ac:dyDescent="0.35"/>
    <row r="402" ht="14.5" x14ac:dyDescent="0.35"/>
    <row r="403" ht="14.5" x14ac:dyDescent="0.35"/>
    <row r="404" ht="14.5" x14ac:dyDescent="0.35"/>
    <row r="405" ht="14.5" x14ac:dyDescent="0.35"/>
    <row r="406" ht="14.5" x14ac:dyDescent="0.35"/>
    <row r="407" ht="14.5" x14ac:dyDescent="0.35"/>
    <row r="408" ht="14.5" x14ac:dyDescent="0.35"/>
    <row r="409" ht="14.5" x14ac:dyDescent="0.35"/>
    <row r="410" ht="14.5" x14ac:dyDescent="0.35"/>
    <row r="411" ht="14.5" x14ac:dyDescent="0.35"/>
    <row r="412" ht="14.5" x14ac:dyDescent="0.35"/>
    <row r="413" ht="14.5" x14ac:dyDescent="0.35"/>
    <row r="414" ht="14.5" x14ac:dyDescent="0.35"/>
    <row r="415" ht="14.5" x14ac:dyDescent="0.35"/>
    <row r="416" ht="14.5" x14ac:dyDescent="0.35"/>
    <row r="417" ht="14.5" x14ac:dyDescent="0.35"/>
    <row r="418" ht="14.5" x14ac:dyDescent="0.35"/>
    <row r="419" ht="14.5" x14ac:dyDescent="0.35"/>
    <row r="420" ht="14.5" x14ac:dyDescent="0.35"/>
    <row r="421" ht="14.5" x14ac:dyDescent="0.35"/>
    <row r="422" ht="14.5" x14ac:dyDescent="0.35"/>
    <row r="423" ht="14.5" x14ac:dyDescent="0.35"/>
    <row r="424" ht="14.5" x14ac:dyDescent="0.35"/>
    <row r="425" ht="14.5" x14ac:dyDescent="0.35"/>
    <row r="426" ht="14.5" x14ac:dyDescent="0.35"/>
    <row r="427" ht="14.5" x14ac:dyDescent="0.35"/>
    <row r="428" ht="14.5" x14ac:dyDescent="0.35"/>
    <row r="429" ht="14.5" x14ac:dyDescent="0.35"/>
    <row r="430" ht="14.5" x14ac:dyDescent="0.35"/>
    <row r="431" ht="14.5" x14ac:dyDescent="0.35"/>
    <row r="432" ht="14.5" x14ac:dyDescent="0.35"/>
    <row r="433" ht="14.5" x14ac:dyDescent="0.35"/>
    <row r="434" ht="14.5" x14ac:dyDescent="0.35"/>
    <row r="435" ht="14.5" x14ac:dyDescent="0.35"/>
    <row r="436" ht="14.5" x14ac:dyDescent="0.35"/>
    <row r="437" ht="14.5" x14ac:dyDescent="0.35"/>
    <row r="438" ht="14.5" x14ac:dyDescent="0.35"/>
    <row r="439" ht="14.5" x14ac:dyDescent="0.35"/>
    <row r="440" ht="14.5" x14ac:dyDescent="0.35"/>
    <row r="441" ht="14.5" x14ac:dyDescent="0.35"/>
    <row r="442" ht="14.5" x14ac:dyDescent="0.35"/>
    <row r="443" ht="14.5" x14ac:dyDescent="0.35"/>
    <row r="444" ht="14.5" x14ac:dyDescent="0.35"/>
    <row r="445" ht="14.5" x14ac:dyDescent="0.35"/>
    <row r="446" ht="14.5" x14ac:dyDescent="0.35"/>
    <row r="447" ht="14.5" x14ac:dyDescent="0.35"/>
    <row r="448" ht="14.5" x14ac:dyDescent="0.35"/>
    <row r="449" ht="14.5" x14ac:dyDescent="0.35"/>
    <row r="450" ht="14.5" x14ac:dyDescent="0.35"/>
    <row r="451" ht="14.5" x14ac:dyDescent="0.35"/>
    <row r="452" ht="14.5" x14ac:dyDescent="0.35"/>
    <row r="453" ht="14.5" x14ac:dyDescent="0.35"/>
    <row r="454" ht="14.5" x14ac:dyDescent="0.35"/>
    <row r="455" ht="14.5" x14ac:dyDescent="0.35"/>
    <row r="456" ht="14.5" x14ac:dyDescent="0.35"/>
    <row r="457" ht="14.5" x14ac:dyDescent="0.35"/>
    <row r="458" ht="14.5" x14ac:dyDescent="0.35"/>
    <row r="459" ht="14.5" x14ac:dyDescent="0.35"/>
    <row r="460" ht="14.5" x14ac:dyDescent="0.35"/>
    <row r="461" ht="14.5" x14ac:dyDescent="0.35"/>
    <row r="462" ht="14.5" x14ac:dyDescent="0.35"/>
    <row r="463" ht="14.5" x14ac:dyDescent="0.35"/>
    <row r="464" ht="14.5" x14ac:dyDescent="0.35"/>
    <row r="465" ht="14.5" x14ac:dyDescent="0.35"/>
    <row r="466" ht="14.5" x14ac:dyDescent="0.35"/>
    <row r="467" ht="14.5" x14ac:dyDescent="0.35"/>
    <row r="468" ht="14.5" x14ac:dyDescent="0.35"/>
    <row r="469" ht="14.5" x14ac:dyDescent="0.35"/>
    <row r="470" ht="14.5" x14ac:dyDescent="0.35"/>
    <row r="471" ht="14.5" x14ac:dyDescent="0.35"/>
    <row r="472" ht="14.5" x14ac:dyDescent="0.35"/>
    <row r="473" ht="14.5" x14ac:dyDescent="0.35"/>
    <row r="474" ht="14.5" x14ac:dyDescent="0.35"/>
    <row r="475" ht="14.5" x14ac:dyDescent="0.35"/>
    <row r="476" ht="14.5" x14ac:dyDescent="0.35"/>
    <row r="477" ht="14.5" x14ac:dyDescent="0.35"/>
    <row r="478" ht="14.5" x14ac:dyDescent="0.35"/>
    <row r="479" ht="14.5" x14ac:dyDescent="0.35"/>
    <row r="480" ht="14.5" x14ac:dyDescent="0.35"/>
    <row r="481" ht="14.5" x14ac:dyDescent="0.35"/>
    <row r="482" ht="14.5" x14ac:dyDescent="0.35"/>
    <row r="483" ht="14.5" x14ac:dyDescent="0.35"/>
    <row r="484" ht="14.5" x14ac:dyDescent="0.35"/>
    <row r="485" ht="14.5" x14ac:dyDescent="0.35"/>
    <row r="486" ht="14.5" x14ac:dyDescent="0.35"/>
    <row r="487" ht="14.5" x14ac:dyDescent="0.35"/>
    <row r="488" ht="14.5" x14ac:dyDescent="0.35"/>
    <row r="489" ht="14.5" x14ac:dyDescent="0.35"/>
    <row r="490" ht="14.5" x14ac:dyDescent="0.35"/>
    <row r="491" ht="14.5" x14ac:dyDescent="0.35"/>
    <row r="492" ht="14.5" x14ac:dyDescent="0.35"/>
    <row r="493" ht="14.5" x14ac:dyDescent="0.35"/>
    <row r="494" ht="14.5" x14ac:dyDescent="0.35"/>
    <row r="495" ht="14.5" x14ac:dyDescent="0.35"/>
    <row r="496" ht="14.5" x14ac:dyDescent="0.35"/>
    <row r="497" ht="14.5" x14ac:dyDescent="0.35"/>
    <row r="498" ht="14.5" x14ac:dyDescent="0.35"/>
    <row r="499" ht="14.5" x14ac:dyDescent="0.35"/>
    <row r="500" ht="14.5" x14ac:dyDescent="0.35"/>
    <row r="501" ht="14.5" x14ac:dyDescent="0.35"/>
    <row r="502" ht="14.5" x14ac:dyDescent="0.35"/>
    <row r="503" ht="14.5" x14ac:dyDescent="0.35"/>
    <row r="504" ht="14.5" x14ac:dyDescent="0.35"/>
    <row r="505" ht="14.5" x14ac:dyDescent="0.35"/>
    <row r="506" ht="14.5" x14ac:dyDescent="0.35"/>
    <row r="507" ht="14.5" x14ac:dyDescent="0.35"/>
    <row r="508" ht="14.5" x14ac:dyDescent="0.35"/>
    <row r="509" ht="14.5" x14ac:dyDescent="0.35"/>
    <row r="510" ht="14.5" x14ac:dyDescent="0.35"/>
    <row r="511" ht="14.5" x14ac:dyDescent="0.35"/>
    <row r="512" ht="14.5" x14ac:dyDescent="0.35"/>
    <row r="513" ht="14.5" x14ac:dyDescent="0.35"/>
    <row r="514" ht="14.5" x14ac:dyDescent="0.35"/>
    <row r="515" ht="14.5" x14ac:dyDescent="0.35"/>
    <row r="516" ht="14.5" x14ac:dyDescent="0.35"/>
    <row r="517" ht="14.5" x14ac:dyDescent="0.35"/>
    <row r="518" ht="14.5" x14ac:dyDescent="0.35"/>
    <row r="519" ht="14.5" x14ac:dyDescent="0.35"/>
    <row r="520" ht="14.5" x14ac:dyDescent="0.35"/>
    <row r="521" ht="14.5" x14ac:dyDescent="0.35"/>
    <row r="522" ht="14.5" x14ac:dyDescent="0.35"/>
    <row r="523" ht="14.5" x14ac:dyDescent="0.35"/>
    <row r="524" ht="14.5" x14ac:dyDescent="0.35"/>
    <row r="525" ht="14.5" x14ac:dyDescent="0.35"/>
    <row r="526" ht="14.5" x14ac:dyDescent="0.35"/>
    <row r="527" ht="14.5" x14ac:dyDescent="0.35"/>
    <row r="528" ht="14.5" x14ac:dyDescent="0.35"/>
    <row r="529" ht="14.5" x14ac:dyDescent="0.35"/>
    <row r="530" ht="14.5" x14ac:dyDescent="0.35"/>
    <row r="531" ht="14.5" x14ac:dyDescent="0.35"/>
    <row r="532" ht="14.5" x14ac:dyDescent="0.35"/>
    <row r="533" ht="14.5" x14ac:dyDescent="0.35"/>
    <row r="534" ht="14.5" x14ac:dyDescent="0.35"/>
    <row r="535" ht="14.5" x14ac:dyDescent="0.35"/>
    <row r="536" ht="14.5" x14ac:dyDescent="0.35"/>
    <row r="537" ht="14.5" x14ac:dyDescent="0.35"/>
    <row r="538" ht="14.5" x14ac:dyDescent="0.35"/>
    <row r="539" ht="14.5" x14ac:dyDescent="0.35"/>
    <row r="540" ht="14.5" x14ac:dyDescent="0.35"/>
    <row r="541" ht="14.5" x14ac:dyDescent="0.35"/>
    <row r="542" ht="14.5" x14ac:dyDescent="0.35"/>
    <row r="543" ht="14.5" x14ac:dyDescent="0.35"/>
    <row r="544" ht="14.5" x14ac:dyDescent="0.35"/>
    <row r="545" ht="14.5" x14ac:dyDescent="0.35"/>
    <row r="546" ht="14.5" x14ac:dyDescent="0.35"/>
    <row r="547" ht="14.5" x14ac:dyDescent="0.35"/>
    <row r="548" ht="14.5" x14ac:dyDescent="0.35"/>
    <row r="549" ht="14.5" x14ac:dyDescent="0.35"/>
    <row r="550" ht="14.5" x14ac:dyDescent="0.35"/>
    <row r="551" ht="14.5" x14ac:dyDescent="0.35"/>
    <row r="552" ht="14.5" x14ac:dyDescent="0.35"/>
    <row r="553" ht="14.5" x14ac:dyDescent="0.35"/>
    <row r="554" ht="14.5" x14ac:dyDescent="0.35"/>
    <row r="555" ht="14.5" x14ac:dyDescent="0.35"/>
    <row r="556" ht="14.5" x14ac:dyDescent="0.35"/>
    <row r="557" ht="14.5" x14ac:dyDescent="0.35"/>
    <row r="558" ht="14.5" x14ac:dyDescent="0.35"/>
    <row r="559" ht="14.5" x14ac:dyDescent="0.35"/>
    <row r="560" ht="14.5" x14ac:dyDescent="0.35"/>
    <row r="561" ht="14.5" x14ac:dyDescent="0.35"/>
    <row r="562" ht="14.5" x14ac:dyDescent="0.35"/>
    <row r="563" ht="14.5" x14ac:dyDescent="0.35"/>
    <row r="564" ht="14.5" x14ac:dyDescent="0.35"/>
    <row r="565" ht="14.5" x14ac:dyDescent="0.35"/>
    <row r="566" ht="14.5" x14ac:dyDescent="0.35"/>
    <row r="567" ht="14.5" x14ac:dyDescent="0.35"/>
    <row r="568" ht="14.5" x14ac:dyDescent="0.35"/>
    <row r="569" ht="14.5" x14ac:dyDescent="0.35"/>
    <row r="570" ht="14.5" x14ac:dyDescent="0.35"/>
    <row r="571" ht="14.5" x14ac:dyDescent="0.35"/>
    <row r="572" ht="14.5" x14ac:dyDescent="0.35"/>
    <row r="573" ht="14.5" x14ac:dyDescent="0.35"/>
    <row r="574" ht="14.5" x14ac:dyDescent="0.35"/>
    <row r="575" ht="14.5" x14ac:dyDescent="0.35"/>
    <row r="576" ht="14.5" x14ac:dyDescent="0.35"/>
    <row r="577" ht="14.5" x14ac:dyDescent="0.35"/>
    <row r="578" ht="14.5" x14ac:dyDescent="0.35"/>
    <row r="579" ht="14.5" x14ac:dyDescent="0.35"/>
    <row r="580" ht="14.5" x14ac:dyDescent="0.35"/>
    <row r="581" ht="14.5" x14ac:dyDescent="0.35"/>
    <row r="582" ht="14.5" x14ac:dyDescent="0.35"/>
    <row r="583" ht="14.5" x14ac:dyDescent="0.35"/>
    <row r="584" ht="14.5" x14ac:dyDescent="0.35"/>
    <row r="585" ht="14.5" x14ac:dyDescent="0.35"/>
    <row r="586" ht="14.5" x14ac:dyDescent="0.35"/>
    <row r="587" ht="14.5" x14ac:dyDescent="0.35"/>
    <row r="588" ht="14.5" x14ac:dyDescent="0.35"/>
    <row r="589" ht="14.5" x14ac:dyDescent="0.35"/>
    <row r="590" ht="14.5" x14ac:dyDescent="0.35"/>
    <row r="591" ht="14.5" x14ac:dyDescent="0.35"/>
    <row r="592" ht="14.5" x14ac:dyDescent="0.35"/>
    <row r="593" ht="14.5" x14ac:dyDescent="0.35"/>
    <row r="594" ht="14.5" x14ac:dyDescent="0.35"/>
    <row r="595" ht="14.5" x14ac:dyDescent="0.35"/>
    <row r="596" ht="14.5" x14ac:dyDescent="0.35"/>
    <row r="597" ht="14.5" x14ac:dyDescent="0.35"/>
    <row r="598" ht="14.5" x14ac:dyDescent="0.35"/>
    <row r="599" ht="14.5" x14ac:dyDescent="0.35"/>
    <row r="600" ht="14.5" x14ac:dyDescent="0.35"/>
    <row r="601" ht="14.5" x14ac:dyDescent="0.35"/>
    <row r="602" ht="14.5" x14ac:dyDescent="0.35"/>
    <row r="603" ht="14.5" x14ac:dyDescent="0.35"/>
    <row r="604" ht="14.5" x14ac:dyDescent="0.35"/>
    <row r="605" ht="14.5" x14ac:dyDescent="0.35"/>
    <row r="606" ht="14.5" x14ac:dyDescent="0.35"/>
    <row r="607" ht="14.5" x14ac:dyDescent="0.35"/>
    <row r="608" ht="14.5" x14ac:dyDescent="0.35"/>
    <row r="609" ht="14.5" x14ac:dyDescent="0.35"/>
    <row r="610" ht="14.5" x14ac:dyDescent="0.35"/>
    <row r="611" ht="14.5" x14ac:dyDescent="0.35"/>
    <row r="612" ht="14.5" x14ac:dyDescent="0.35"/>
    <row r="613" ht="14.5" x14ac:dyDescent="0.35"/>
    <row r="614" ht="14.5" x14ac:dyDescent="0.35"/>
    <row r="615" ht="14.5" x14ac:dyDescent="0.35"/>
    <row r="616" ht="14.5" x14ac:dyDescent="0.35"/>
    <row r="617" ht="14.5" x14ac:dyDescent="0.35"/>
    <row r="618" ht="14.5" x14ac:dyDescent="0.35"/>
    <row r="619" ht="14.5" x14ac:dyDescent="0.35"/>
    <row r="620" ht="14.5" x14ac:dyDescent="0.35"/>
    <row r="621" ht="14.5" x14ac:dyDescent="0.35"/>
    <row r="622" ht="14.5" x14ac:dyDescent="0.35"/>
    <row r="623" ht="14.5" x14ac:dyDescent="0.35"/>
    <row r="624" ht="14.5" x14ac:dyDescent="0.35"/>
    <row r="625" ht="14.5" x14ac:dyDescent="0.35"/>
    <row r="626" ht="14.5" x14ac:dyDescent="0.35"/>
    <row r="627" ht="14.5" x14ac:dyDescent="0.35"/>
    <row r="628" ht="14.5" x14ac:dyDescent="0.35"/>
    <row r="629" ht="14.5" x14ac:dyDescent="0.35"/>
    <row r="630" ht="14.5" x14ac:dyDescent="0.35"/>
    <row r="631" ht="14.5" x14ac:dyDescent="0.35"/>
    <row r="632" ht="14.5" x14ac:dyDescent="0.35"/>
    <row r="633" ht="14.5" x14ac:dyDescent="0.35"/>
    <row r="634" ht="14.5" x14ac:dyDescent="0.35"/>
    <row r="635" ht="14.5" x14ac:dyDescent="0.35"/>
    <row r="636" ht="14.5" x14ac:dyDescent="0.35"/>
    <row r="637" ht="14.5" x14ac:dyDescent="0.35"/>
    <row r="638" ht="14.5" x14ac:dyDescent="0.35"/>
    <row r="639" ht="14.5" x14ac:dyDescent="0.35"/>
    <row r="640" ht="14.5" x14ac:dyDescent="0.35"/>
    <row r="641" ht="14.5" x14ac:dyDescent="0.35"/>
    <row r="642" ht="14.5" x14ac:dyDescent="0.35"/>
    <row r="643" ht="14.5" x14ac:dyDescent="0.35"/>
    <row r="644" ht="14.5" x14ac:dyDescent="0.35"/>
    <row r="645" ht="14.5" x14ac:dyDescent="0.35"/>
    <row r="646" ht="14.5" x14ac:dyDescent="0.35"/>
    <row r="647" ht="14.5" x14ac:dyDescent="0.35"/>
    <row r="648" ht="14.5" x14ac:dyDescent="0.35"/>
    <row r="649" ht="14.5" x14ac:dyDescent="0.35"/>
    <row r="650" ht="14.5" x14ac:dyDescent="0.35"/>
    <row r="651" ht="14.5" x14ac:dyDescent="0.35"/>
    <row r="652" ht="14.5" x14ac:dyDescent="0.35"/>
    <row r="653" ht="14.5" x14ac:dyDescent="0.35"/>
    <row r="654" ht="14.5" x14ac:dyDescent="0.35"/>
    <row r="655" ht="14.5" x14ac:dyDescent="0.35"/>
    <row r="656" ht="14.5" x14ac:dyDescent="0.35"/>
    <row r="657" ht="14.5" x14ac:dyDescent="0.35"/>
    <row r="658" ht="14.5" x14ac:dyDescent="0.35"/>
    <row r="659" ht="14.5" x14ac:dyDescent="0.35"/>
    <row r="660" ht="14.5" x14ac:dyDescent="0.35"/>
    <row r="661" ht="14.5" x14ac:dyDescent="0.35"/>
    <row r="662" ht="14.5" x14ac:dyDescent="0.35"/>
    <row r="663" ht="14.5" x14ac:dyDescent="0.35"/>
    <row r="664" ht="14.5" x14ac:dyDescent="0.35"/>
    <row r="665" ht="14.5" x14ac:dyDescent="0.35"/>
    <row r="666" ht="14.5" x14ac:dyDescent="0.35"/>
    <row r="667" ht="14.5" x14ac:dyDescent="0.35"/>
    <row r="668" ht="14.5" x14ac:dyDescent="0.35"/>
    <row r="669" ht="14.5" x14ac:dyDescent="0.35"/>
    <row r="670" ht="14.5" x14ac:dyDescent="0.35"/>
    <row r="671" ht="14.5" x14ac:dyDescent="0.35"/>
    <row r="672" ht="14.5" x14ac:dyDescent="0.35"/>
    <row r="673" ht="14.5" x14ac:dyDescent="0.35"/>
    <row r="674" ht="14.5" x14ac:dyDescent="0.35"/>
    <row r="675" ht="14.5" x14ac:dyDescent="0.35"/>
    <row r="676" ht="14.5" x14ac:dyDescent="0.35"/>
    <row r="677" ht="14.5" x14ac:dyDescent="0.35"/>
    <row r="678" ht="14.5" x14ac:dyDescent="0.35"/>
    <row r="679" ht="14.5" x14ac:dyDescent="0.35"/>
    <row r="680" ht="14.5" x14ac:dyDescent="0.35"/>
    <row r="681" ht="14.5" x14ac:dyDescent="0.35"/>
    <row r="682" ht="14.5" x14ac:dyDescent="0.35"/>
    <row r="683" ht="14.5" x14ac:dyDescent="0.35"/>
    <row r="684" ht="14.5" x14ac:dyDescent="0.35"/>
    <row r="685" ht="14.5" x14ac:dyDescent="0.35"/>
    <row r="686" ht="14.5" x14ac:dyDescent="0.35"/>
    <row r="687" ht="14.5" x14ac:dyDescent="0.35"/>
    <row r="688" ht="14.5" x14ac:dyDescent="0.35"/>
    <row r="689" ht="14.5" x14ac:dyDescent="0.35"/>
    <row r="690" ht="14.5" x14ac:dyDescent="0.35"/>
    <row r="691" ht="14.5" x14ac:dyDescent="0.35"/>
    <row r="692" ht="14.5" x14ac:dyDescent="0.35"/>
    <row r="693" ht="14.5" x14ac:dyDescent="0.35"/>
    <row r="694" ht="14.5" x14ac:dyDescent="0.35"/>
    <row r="695" ht="14.5" x14ac:dyDescent="0.35"/>
    <row r="696" ht="14.5" x14ac:dyDescent="0.35"/>
    <row r="697" ht="14.5" x14ac:dyDescent="0.35"/>
    <row r="698" ht="14.5" x14ac:dyDescent="0.35"/>
    <row r="699" ht="14.5" x14ac:dyDescent="0.35"/>
    <row r="700" ht="14.5" x14ac:dyDescent="0.35"/>
    <row r="701" ht="14.5" x14ac:dyDescent="0.35"/>
    <row r="702" ht="14.5" x14ac:dyDescent="0.35"/>
    <row r="703" ht="14.5" x14ac:dyDescent="0.35"/>
    <row r="704" ht="14.5" x14ac:dyDescent="0.35"/>
    <row r="705" ht="14.5" x14ac:dyDescent="0.35"/>
    <row r="706" ht="14.5" x14ac:dyDescent="0.35"/>
    <row r="707" ht="14.5" x14ac:dyDescent="0.35"/>
    <row r="708" ht="14.5" x14ac:dyDescent="0.35"/>
    <row r="709" ht="14.5" x14ac:dyDescent="0.35"/>
    <row r="710" ht="14.5" x14ac:dyDescent="0.35"/>
    <row r="711" ht="14.5" x14ac:dyDescent="0.35"/>
    <row r="712" ht="14.5" x14ac:dyDescent="0.35"/>
    <row r="713" ht="14.5" x14ac:dyDescent="0.35"/>
    <row r="714" ht="14.5" x14ac:dyDescent="0.35"/>
    <row r="715" ht="14.5" x14ac:dyDescent="0.35"/>
    <row r="716" ht="14.5" x14ac:dyDescent="0.35"/>
    <row r="717" ht="14.5" x14ac:dyDescent="0.35"/>
    <row r="718" ht="14.5" x14ac:dyDescent="0.35"/>
    <row r="719" ht="14.5" x14ac:dyDescent="0.35"/>
    <row r="720" ht="14.5" x14ac:dyDescent="0.35"/>
    <row r="721" ht="14.5" x14ac:dyDescent="0.35"/>
    <row r="722" ht="14.5" x14ac:dyDescent="0.35"/>
    <row r="723" ht="14.5" x14ac:dyDescent="0.35"/>
    <row r="724" ht="14.5" x14ac:dyDescent="0.35"/>
    <row r="725" ht="14.5" x14ac:dyDescent="0.35"/>
    <row r="726" ht="14.5" x14ac:dyDescent="0.35"/>
    <row r="727" ht="14.5" x14ac:dyDescent="0.35"/>
    <row r="728" ht="14.5" x14ac:dyDescent="0.35"/>
    <row r="729" ht="14.5" x14ac:dyDescent="0.35"/>
    <row r="730" ht="14.5" x14ac:dyDescent="0.35"/>
    <row r="731" ht="14.5" x14ac:dyDescent="0.35"/>
    <row r="732" ht="14.5" x14ac:dyDescent="0.35"/>
    <row r="733" ht="14.5" x14ac:dyDescent="0.35"/>
    <row r="734" ht="14.5" x14ac:dyDescent="0.35"/>
    <row r="735" ht="14.5" x14ac:dyDescent="0.35"/>
    <row r="736" ht="14.5" x14ac:dyDescent="0.35"/>
    <row r="737" ht="14.5" x14ac:dyDescent="0.35"/>
    <row r="738" ht="14.5" x14ac:dyDescent="0.35"/>
    <row r="739" ht="14.5" x14ac:dyDescent="0.35"/>
    <row r="740" ht="14.5" x14ac:dyDescent="0.35"/>
    <row r="741" ht="14.5" x14ac:dyDescent="0.35"/>
    <row r="742" ht="14.5" x14ac:dyDescent="0.35"/>
    <row r="743" ht="14.5" x14ac:dyDescent="0.35"/>
    <row r="744" ht="14.5" x14ac:dyDescent="0.35"/>
    <row r="745" ht="14.5" x14ac:dyDescent="0.35"/>
    <row r="746" ht="14.5" x14ac:dyDescent="0.35"/>
    <row r="747" ht="14.5" x14ac:dyDescent="0.35"/>
    <row r="748" ht="14.5" x14ac:dyDescent="0.35"/>
    <row r="749" ht="14.5" x14ac:dyDescent="0.35"/>
    <row r="750" ht="14.5" x14ac:dyDescent="0.35"/>
    <row r="751" ht="14.5" x14ac:dyDescent="0.35"/>
    <row r="752" ht="14.5" x14ac:dyDescent="0.35"/>
    <row r="753" ht="14.5" x14ac:dyDescent="0.35"/>
    <row r="754" ht="14.5" x14ac:dyDescent="0.35"/>
    <row r="755" ht="14.5" x14ac:dyDescent="0.35"/>
    <row r="756" ht="14.5" x14ac:dyDescent="0.35"/>
    <row r="757" ht="14.5" x14ac:dyDescent="0.35"/>
    <row r="758" ht="14.5" x14ac:dyDescent="0.35"/>
    <row r="759" ht="14.5" x14ac:dyDescent="0.35"/>
    <row r="760" ht="14.5" x14ac:dyDescent="0.35"/>
    <row r="761" ht="14.5" x14ac:dyDescent="0.35"/>
    <row r="762" ht="14.5" x14ac:dyDescent="0.35"/>
    <row r="763" ht="14.5" x14ac:dyDescent="0.35"/>
    <row r="764" ht="14.5" x14ac:dyDescent="0.35"/>
    <row r="765" ht="14.5" x14ac:dyDescent="0.35"/>
    <row r="766" ht="14.5" x14ac:dyDescent="0.35"/>
    <row r="767" ht="14.5" x14ac:dyDescent="0.35"/>
    <row r="768" ht="14.5" x14ac:dyDescent="0.35"/>
    <row r="769" ht="14.5" x14ac:dyDescent="0.35"/>
    <row r="770" ht="14.5" x14ac:dyDescent="0.35"/>
    <row r="771" ht="14.5" x14ac:dyDescent="0.35"/>
    <row r="772" ht="14.5" x14ac:dyDescent="0.35"/>
    <row r="773" ht="14.5" x14ac:dyDescent="0.35"/>
    <row r="774" ht="14.5" x14ac:dyDescent="0.35"/>
    <row r="775" ht="14.5" x14ac:dyDescent="0.35"/>
    <row r="776" ht="14.5" x14ac:dyDescent="0.35"/>
    <row r="777" ht="14.5" x14ac:dyDescent="0.35"/>
    <row r="778" ht="14.5" x14ac:dyDescent="0.35"/>
    <row r="779" ht="14.5" x14ac:dyDescent="0.35"/>
    <row r="780" ht="14.5" x14ac:dyDescent="0.35"/>
    <row r="781" ht="14.5" x14ac:dyDescent="0.35"/>
    <row r="782" ht="14.5" x14ac:dyDescent="0.35"/>
    <row r="783" ht="14.5" x14ac:dyDescent="0.35"/>
    <row r="784" ht="14.5" x14ac:dyDescent="0.35"/>
    <row r="785" ht="14.5" x14ac:dyDescent="0.35"/>
    <row r="786" ht="14.5" x14ac:dyDescent="0.35"/>
    <row r="787" ht="14.5" x14ac:dyDescent="0.35"/>
    <row r="788" ht="14.5" x14ac:dyDescent="0.35"/>
    <row r="789" ht="14.5" x14ac:dyDescent="0.35"/>
    <row r="790" ht="14.5" x14ac:dyDescent="0.35"/>
    <row r="791" ht="14.5" x14ac:dyDescent="0.35"/>
    <row r="792" ht="14.5" x14ac:dyDescent="0.35"/>
    <row r="793" ht="14.5" x14ac:dyDescent="0.35"/>
    <row r="794" ht="14.5" x14ac:dyDescent="0.35"/>
    <row r="795" ht="14.5" x14ac:dyDescent="0.35"/>
    <row r="796" ht="14.5" x14ac:dyDescent="0.35"/>
    <row r="797" ht="14.5" x14ac:dyDescent="0.35"/>
    <row r="798" ht="14.5" x14ac:dyDescent="0.35"/>
    <row r="799" ht="14.5" x14ac:dyDescent="0.35"/>
    <row r="800" ht="14.5" x14ac:dyDescent="0.35"/>
    <row r="801" ht="14.5" x14ac:dyDescent="0.35"/>
    <row r="802" ht="14.5" x14ac:dyDescent="0.35"/>
    <row r="803" ht="14.5" x14ac:dyDescent="0.35"/>
    <row r="804" ht="14.5" x14ac:dyDescent="0.35"/>
    <row r="805" ht="14.5" x14ac:dyDescent="0.35"/>
    <row r="806" ht="14.5" x14ac:dyDescent="0.35"/>
    <row r="807" ht="14.5" x14ac:dyDescent="0.35"/>
    <row r="808" ht="14.5" x14ac:dyDescent="0.35"/>
    <row r="809" ht="14.5" x14ac:dyDescent="0.35"/>
    <row r="810" ht="14.5" x14ac:dyDescent="0.35"/>
    <row r="811" ht="14.5" x14ac:dyDescent="0.35"/>
    <row r="812" ht="14.5" x14ac:dyDescent="0.35"/>
    <row r="813" ht="14.5" x14ac:dyDescent="0.35"/>
    <row r="814" ht="14.5" x14ac:dyDescent="0.35"/>
    <row r="815" ht="14.5" x14ac:dyDescent="0.35"/>
    <row r="816" ht="14.5" x14ac:dyDescent="0.35"/>
    <row r="817" ht="14.5" x14ac:dyDescent="0.35"/>
    <row r="818" ht="14.5" x14ac:dyDescent="0.35"/>
    <row r="819" ht="14.5" x14ac:dyDescent="0.35"/>
    <row r="820" ht="14.5" x14ac:dyDescent="0.35"/>
    <row r="821" ht="14.5" x14ac:dyDescent="0.35"/>
    <row r="822" ht="14.5" x14ac:dyDescent="0.35"/>
    <row r="823" ht="14.5" x14ac:dyDescent="0.35"/>
    <row r="824" ht="14.5" x14ac:dyDescent="0.35"/>
    <row r="825" ht="14.5" x14ac:dyDescent="0.35"/>
    <row r="826" ht="14.5" x14ac:dyDescent="0.35"/>
    <row r="827" ht="14.5" x14ac:dyDescent="0.35"/>
    <row r="828" ht="14.5" x14ac:dyDescent="0.35"/>
    <row r="829" ht="14.5" x14ac:dyDescent="0.35"/>
    <row r="830" ht="14.5" x14ac:dyDescent="0.35"/>
    <row r="831" ht="14.5" x14ac:dyDescent="0.35"/>
    <row r="832" ht="14.5" x14ac:dyDescent="0.35"/>
    <row r="833" ht="14.5" x14ac:dyDescent="0.35"/>
    <row r="834" ht="14.5" x14ac:dyDescent="0.35"/>
    <row r="835" ht="14.5" x14ac:dyDescent="0.35"/>
    <row r="836" ht="14.5" x14ac:dyDescent="0.35"/>
    <row r="837" ht="14.5" x14ac:dyDescent="0.35"/>
    <row r="838" ht="14.5" x14ac:dyDescent="0.35"/>
    <row r="839" ht="14.5" x14ac:dyDescent="0.35"/>
    <row r="840" ht="14.5" x14ac:dyDescent="0.35"/>
    <row r="841" ht="14.5" x14ac:dyDescent="0.35"/>
    <row r="842" ht="14.5" x14ac:dyDescent="0.35"/>
    <row r="843" ht="14.5" x14ac:dyDescent="0.35"/>
    <row r="844" ht="14.5" x14ac:dyDescent="0.35"/>
    <row r="845" ht="14.5" x14ac:dyDescent="0.35"/>
    <row r="846" ht="14.5" x14ac:dyDescent="0.35"/>
    <row r="847" ht="14.5" x14ac:dyDescent="0.35"/>
    <row r="848" ht="14.5" x14ac:dyDescent="0.35"/>
    <row r="849" ht="14.5" x14ac:dyDescent="0.35"/>
    <row r="850" ht="14.5" x14ac:dyDescent="0.35"/>
    <row r="851" ht="14.5" x14ac:dyDescent="0.35"/>
    <row r="852" ht="14.5" x14ac:dyDescent="0.35"/>
    <row r="853" ht="14.5" x14ac:dyDescent="0.35"/>
    <row r="854" ht="14.5" x14ac:dyDescent="0.35"/>
    <row r="855" ht="14.5" x14ac:dyDescent="0.35"/>
    <row r="856" ht="14.5" x14ac:dyDescent="0.35"/>
    <row r="857" ht="14.5" x14ac:dyDescent="0.35"/>
    <row r="858" ht="14.5" x14ac:dyDescent="0.35"/>
    <row r="859" ht="14.5" x14ac:dyDescent="0.35"/>
    <row r="860" ht="14.5" x14ac:dyDescent="0.35"/>
    <row r="861" ht="14.5" x14ac:dyDescent="0.35"/>
    <row r="862" ht="14.5" x14ac:dyDescent="0.35"/>
    <row r="863" ht="14.5" x14ac:dyDescent="0.35"/>
    <row r="864" ht="14.5" x14ac:dyDescent="0.35"/>
    <row r="865" ht="14.5" x14ac:dyDescent="0.35"/>
    <row r="866" ht="14.5" x14ac:dyDescent="0.35"/>
    <row r="867" ht="14.5" x14ac:dyDescent="0.35"/>
    <row r="868" ht="14.5" x14ac:dyDescent="0.35"/>
    <row r="869" ht="14.5" x14ac:dyDescent="0.35"/>
    <row r="870" ht="14.5" x14ac:dyDescent="0.35"/>
    <row r="871" ht="14.5" x14ac:dyDescent="0.35"/>
    <row r="872" ht="14.5" x14ac:dyDescent="0.35"/>
    <row r="873" ht="14.5" x14ac:dyDescent="0.35"/>
    <row r="874" ht="14.5" x14ac:dyDescent="0.35"/>
    <row r="875" ht="14.5" x14ac:dyDescent="0.35"/>
    <row r="876" ht="14.5" x14ac:dyDescent="0.35"/>
    <row r="877" ht="14.5" x14ac:dyDescent="0.35"/>
    <row r="878" ht="14.5" x14ac:dyDescent="0.35"/>
    <row r="879" ht="14.5" x14ac:dyDescent="0.35"/>
    <row r="880" ht="14.5" x14ac:dyDescent="0.35"/>
    <row r="881" ht="14.5" x14ac:dyDescent="0.35"/>
    <row r="882" ht="14.5" x14ac:dyDescent="0.35"/>
    <row r="883" ht="14.5" x14ac:dyDescent="0.35"/>
    <row r="884" ht="14.5" x14ac:dyDescent="0.35"/>
    <row r="885" ht="14.5" x14ac:dyDescent="0.35"/>
    <row r="886" ht="14.5" x14ac:dyDescent="0.35"/>
    <row r="887" ht="14.5" x14ac:dyDescent="0.35"/>
    <row r="888" ht="14.5" x14ac:dyDescent="0.35"/>
    <row r="889" ht="14.5" x14ac:dyDescent="0.35"/>
    <row r="890" ht="14.5" x14ac:dyDescent="0.35"/>
    <row r="891" ht="14.5" x14ac:dyDescent="0.35"/>
    <row r="892" ht="14.5" x14ac:dyDescent="0.35"/>
    <row r="893" ht="14.5" x14ac:dyDescent="0.35"/>
    <row r="894" ht="14.5" x14ac:dyDescent="0.35"/>
    <row r="895" ht="14.5" x14ac:dyDescent="0.35"/>
    <row r="896" ht="14.5" x14ac:dyDescent="0.35"/>
    <row r="897" ht="14.5" x14ac:dyDescent="0.35"/>
    <row r="898" ht="14.5" x14ac:dyDescent="0.35"/>
    <row r="899" ht="14.5" x14ac:dyDescent="0.35"/>
    <row r="900" ht="14.5" x14ac:dyDescent="0.35"/>
    <row r="901" ht="14.5" x14ac:dyDescent="0.35"/>
    <row r="902" ht="14.5" x14ac:dyDescent="0.35"/>
    <row r="903" ht="14.5" x14ac:dyDescent="0.35"/>
    <row r="904" ht="14.5" x14ac:dyDescent="0.35"/>
    <row r="905" ht="14.5" x14ac:dyDescent="0.35"/>
    <row r="906" ht="14.5" x14ac:dyDescent="0.35"/>
    <row r="907" ht="14.5" x14ac:dyDescent="0.35"/>
    <row r="908" ht="14.5" x14ac:dyDescent="0.35"/>
    <row r="909" ht="14.5" x14ac:dyDescent="0.35"/>
    <row r="910" ht="14.5" x14ac:dyDescent="0.35"/>
    <row r="911" ht="14.5" x14ac:dyDescent="0.35"/>
    <row r="912" ht="14.5" x14ac:dyDescent="0.35"/>
    <row r="913" ht="14.5" x14ac:dyDescent="0.35"/>
    <row r="914" ht="14.5" x14ac:dyDescent="0.35"/>
    <row r="915" ht="14.5" x14ac:dyDescent="0.35"/>
    <row r="916" ht="14.5" x14ac:dyDescent="0.35"/>
    <row r="917" ht="14.5" x14ac:dyDescent="0.35"/>
    <row r="918" ht="14.5" x14ac:dyDescent="0.35"/>
    <row r="919" ht="14.5" x14ac:dyDescent="0.35"/>
    <row r="920" ht="14.5" x14ac:dyDescent="0.35"/>
    <row r="921" ht="14.5" x14ac:dyDescent="0.35"/>
    <row r="922" ht="14.5" x14ac:dyDescent="0.35"/>
    <row r="923" ht="14.5" x14ac:dyDescent="0.35"/>
    <row r="924" ht="14.5" x14ac:dyDescent="0.35"/>
    <row r="925" ht="14.5" x14ac:dyDescent="0.35"/>
    <row r="926" ht="14.5" x14ac:dyDescent="0.35"/>
    <row r="927" ht="14.5" x14ac:dyDescent="0.35"/>
    <row r="928" ht="14.5" x14ac:dyDescent="0.35"/>
    <row r="929" ht="14.5" x14ac:dyDescent="0.35"/>
    <row r="930" ht="14.5" x14ac:dyDescent="0.35"/>
    <row r="931" ht="14.5" x14ac:dyDescent="0.35"/>
    <row r="932" ht="14.5" x14ac:dyDescent="0.35"/>
    <row r="933" ht="14.5" x14ac:dyDescent="0.35"/>
    <row r="934" ht="14.5" x14ac:dyDescent="0.35"/>
    <row r="935" ht="14.5" x14ac:dyDescent="0.35"/>
    <row r="936" ht="14.5" x14ac:dyDescent="0.35"/>
    <row r="937" ht="14.5" x14ac:dyDescent="0.35"/>
    <row r="938" ht="14.5" x14ac:dyDescent="0.35"/>
    <row r="939" ht="14.5" x14ac:dyDescent="0.35"/>
    <row r="940" ht="14.5" x14ac:dyDescent="0.35"/>
    <row r="941" ht="14.5" x14ac:dyDescent="0.35"/>
    <row r="942" ht="14.5" x14ac:dyDescent="0.35"/>
    <row r="943" ht="14.5" x14ac:dyDescent="0.35"/>
    <row r="944" ht="14.5" x14ac:dyDescent="0.35"/>
    <row r="945" ht="14.5" x14ac:dyDescent="0.35"/>
    <row r="946" ht="14.5" x14ac:dyDescent="0.35"/>
    <row r="947" ht="14.5" x14ac:dyDescent="0.35"/>
    <row r="948" ht="14.5" x14ac:dyDescent="0.35"/>
    <row r="949" ht="14.5" x14ac:dyDescent="0.35"/>
    <row r="950" ht="14.5" x14ac:dyDescent="0.35"/>
    <row r="951" ht="14.5" x14ac:dyDescent="0.35"/>
    <row r="952" ht="14.5" x14ac:dyDescent="0.35"/>
    <row r="953" ht="14.5" x14ac:dyDescent="0.35"/>
    <row r="954" ht="14.5" x14ac:dyDescent="0.35"/>
    <row r="955" ht="14.5" x14ac:dyDescent="0.35"/>
    <row r="956" ht="14.5" x14ac:dyDescent="0.35"/>
    <row r="957" ht="14.5" x14ac:dyDescent="0.35"/>
    <row r="958" ht="14.5" x14ac:dyDescent="0.35"/>
    <row r="959" ht="14.5" x14ac:dyDescent="0.35"/>
    <row r="960" ht="14.5" x14ac:dyDescent="0.35"/>
    <row r="961" ht="14.5" x14ac:dyDescent="0.35"/>
    <row r="962" ht="14.5" x14ac:dyDescent="0.35"/>
    <row r="963" ht="14.5" x14ac:dyDescent="0.35"/>
    <row r="964" ht="14.5" x14ac:dyDescent="0.35"/>
  </sheetData>
  <sheetProtection formatCells="0" formatColumns="0" formatRows="0" insertColumns="0" insertRows="0" insertHyperlinks="0" deleteColumns="0" deleteRows="0" sort="0" autoFilter="0" pivotTables="0"/>
  <protectedRanges>
    <protectedRange sqref="B24:K39" name="Range1"/>
  </protectedRanges>
  <mergeCells count="6">
    <mergeCell ref="Y22:Z22"/>
    <mergeCell ref="F22:J22"/>
    <mergeCell ref="L22:N22"/>
    <mergeCell ref="O22:Q22"/>
    <mergeCell ref="R22:T22"/>
    <mergeCell ref="U22:X22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SPA funded development-Lot CIV</vt:lpstr>
      <vt:lpstr>SPA funded humanitarian-Lot HUM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Bruger</dc:creator>
  <cp:lastModifiedBy>Jonas Lundsgaard Palmstrøm</cp:lastModifiedBy>
  <dcterms:created xsi:type="dcterms:W3CDTF">2021-08-12T11:25:57Z</dcterms:created>
  <dcterms:modified xsi:type="dcterms:W3CDTF">2026-02-19T14:24:04Z</dcterms:modified>
</cp:coreProperties>
</file>